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OMUNIKAT MITYNG" sheetId="1" r:id="rId1"/>
    <sheet name="10-bój" sheetId="2" r:id="rId2"/>
    <sheet name="7-bój" sheetId="3" r:id="rId3"/>
    <sheet name="5-bój K" sheetId="4" r:id="rId4"/>
    <sheet name="5-bój M" sheetId="5" r:id="rId5"/>
    <sheet name="Równania" sheetId="6" r:id="rId6"/>
  </sheets>
  <definedNames>
    <definedName name="_xlnm.Print_Area" localSheetId="1">'10-bój'!$A$1:$AD$29</definedName>
  </definedNames>
  <calcPr fullCalcOnLoad="1"/>
</workbook>
</file>

<file path=xl/sharedStrings.xml><?xml version="1.0" encoding="utf-8"?>
<sst xmlns="http://schemas.openxmlformats.org/spreadsheetml/2006/main" count="895" uniqueCount="385">
  <si>
    <t>Mityng</t>
  </si>
  <si>
    <t>Zielona Gora, 7.10.2023r.</t>
  </si>
  <si>
    <t>100m K</t>
  </si>
  <si>
    <t>seria I</t>
  </si>
  <si>
    <t>Czerwińska</t>
  </si>
  <si>
    <t>Helena</t>
  </si>
  <si>
    <t>10</t>
  </si>
  <si>
    <t>UKS Sprint Przeźmierowo</t>
  </si>
  <si>
    <t>13.97</t>
  </si>
  <si>
    <t>Hibner</t>
  </si>
  <si>
    <t>Emilia</t>
  </si>
  <si>
    <t>12</t>
  </si>
  <si>
    <t>14.96</t>
  </si>
  <si>
    <t>Jastrzębska</t>
  </si>
  <si>
    <t>Pola</t>
  </si>
  <si>
    <t>11</t>
  </si>
  <si>
    <t>15.47</t>
  </si>
  <si>
    <t>seria II</t>
  </si>
  <si>
    <t>Kluziak</t>
  </si>
  <si>
    <t>06</t>
  </si>
  <si>
    <t>ZLKL Zielona Góra</t>
  </si>
  <si>
    <t>14.65</t>
  </si>
  <si>
    <t>Piech</t>
  </si>
  <si>
    <t>Iga</t>
  </si>
  <si>
    <t>09</t>
  </si>
  <si>
    <t>14.85</t>
  </si>
  <si>
    <t>Majda</t>
  </si>
  <si>
    <t>Anna</t>
  </si>
  <si>
    <t>15.15</t>
  </si>
  <si>
    <t>Małecka</t>
  </si>
  <si>
    <t>Kamila</t>
  </si>
  <si>
    <t>15.85</t>
  </si>
  <si>
    <t>100m M</t>
  </si>
  <si>
    <t>Staniewicz</t>
  </si>
  <si>
    <t>Filip</t>
  </si>
  <si>
    <t>11.95</t>
  </si>
  <si>
    <t>Nowaczyk</t>
  </si>
  <si>
    <t>Michał</t>
  </si>
  <si>
    <t>08</t>
  </si>
  <si>
    <t>12.48</t>
  </si>
  <si>
    <t>Hrechorecki</t>
  </si>
  <si>
    <t>Bartek</t>
  </si>
  <si>
    <t>12.65</t>
  </si>
  <si>
    <t>Wawrzyński</t>
  </si>
  <si>
    <t>Nikodem</t>
  </si>
  <si>
    <t>Iskra Wolsztyn</t>
  </si>
  <si>
    <t>12.91</t>
  </si>
  <si>
    <t>Kowalczyk</t>
  </si>
  <si>
    <t>Jan</t>
  </si>
  <si>
    <t>03</t>
  </si>
  <si>
    <t>13.19</t>
  </si>
  <si>
    <t>Galantowicz</t>
  </si>
  <si>
    <t>Piotr</t>
  </si>
  <si>
    <t>05</t>
  </si>
  <si>
    <t>13.33</t>
  </si>
  <si>
    <t>Kosmowski</t>
  </si>
  <si>
    <t>Grzegorz</t>
  </si>
  <si>
    <t>13.73</t>
  </si>
  <si>
    <t>Boruta</t>
  </si>
  <si>
    <t>13</t>
  </si>
  <si>
    <t>15.38</t>
  </si>
  <si>
    <t>Majka</t>
  </si>
  <si>
    <t>15.55</t>
  </si>
  <si>
    <t>300m K</t>
  </si>
  <si>
    <t>Antonina</t>
  </si>
  <si>
    <t>Machel</t>
  </si>
  <si>
    <t>50.96</t>
  </si>
  <si>
    <t>300m M</t>
  </si>
  <si>
    <t>42.51</t>
  </si>
  <si>
    <t>Piatkowski</t>
  </si>
  <si>
    <t>Paweł</t>
  </si>
  <si>
    <t>07</t>
  </si>
  <si>
    <t>43.32</t>
  </si>
  <si>
    <t>Bajon</t>
  </si>
  <si>
    <t>Aleksander</t>
  </si>
  <si>
    <t>44.31</t>
  </si>
  <si>
    <t>52.36</t>
  </si>
  <si>
    <t>400m K</t>
  </si>
  <si>
    <t>70.81</t>
  </si>
  <si>
    <t>76.09</t>
  </si>
  <si>
    <t>600m K</t>
  </si>
  <si>
    <t>1:54.97</t>
  </si>
  <si>
    <t>600m M</t>
  </si>
  <si>
    <t>Mikołajczak</t>
  </si>
  <si>
    <t>Leon</t>
  </si>
  <si>
    <t>1:45.52</t>
  </si>
  <si>
    <t>80mppł K U14</t>
  </si>
  <si>
    <t>Stencel-Matuszak</t>
  </si>
  <si>
    <t>Zofia</t>
  </si>
  <si>
    <t>14.91</t>
  </si>
  <si>
    <t>Windak</t>
  </si>
  <si>
    <t>Zoja</t>
  </si>
  <si>
    <t>18.19</t>
  </si>
  <si>
    <t>110ppł M</t>
  </si>
  <si>
    <t>ZLKLZ ielona Góra</t>
  </si>
  <si>
    <t>19.21</t>
  </si>
  <si>
    <t>300m ppl K</t>
  </si>
  <si>
    <t>54.57</t>
  </si>
  <si>
    <t>57.57</t>
  </si>
  <si>
    <t>300m ppł M</t>
  </si>
  <si>
    <t>43.50</t>
  </si>
  <si>
    <t>45.24</t>
  </si>
  <si>
    <t>50.33</t>
  </si>
  <si>
    <t>W dal K</t>
  </si>
  <si>
    <t>4.23</t>
  </si>
  <si>
    <t>Jankowiak</t>
  </si>
  <si>
    <t>Barbara</t>
  </si>
  <si>
    <t>4.20</t>
  </si>
  <si>
    <t>Fraszko</t>
  </si>
  <si>
    <t>Karolina</t>
  </si>
  <si>
    <t>4.07</t>
  </si>
  <si>
    <t>Kamińska</t>
  </si>
  <si>
    <t>Lena</t>
  </si>
  <si>
    <t>4.02</t>
  </si>
  <si>
    <t>Czerniak</t>
  </si>
  <si>
    <t>Nikola</t>
  </si>
  <si>
    <t>Wysocka</t>
  </si>
  <si>
    <t>3.99</t>
  </si>
  <si>
    <t>Jastrzebska</t>
  </si>
  <si>
    <t>3.90</t>
  </si>
  <si>
    <t>Słowiak</t>
  </si>
  <si>
    <t>Hanna</t>
  </si>
  <si>
    <t>3.75</t>
  </si>
  <si>
    <t>Sikorska</t>
  </si>
  <si>
    <t>Jagoda</t>
  </si>
  <si>
    <t>14</t>
  </si>
  <si>
    <t>3.20</t>
  </si>
  <si>
    <t>W dal M</t>
  </si>
  <si>
    <t>Druszlakowski</t>
  </si>
  <si>
    <t>Ksawery</t>
  </si>
  <si>
    <t>4.53</t>
  </si>
  <si>
    <t>Szymański</t>
  </si>
  <si>
    <t>Teodor</t>
  </si>
  <si>
    <t>4.50</t>
  </si>
  <si>
    <t>Wysocki</t>
  </si>
  <si>
    <t>Eryk</t>
  </si>
  <si>
    <t>4.12</t>
  </si>
  <si>
    <t>4.10</t>
  </si>
  <si>
    <t>Wzwyż K</t>
  </si>
  <si>
    <t>1.35</t>
  </si>
  <si>
    <t>Jodko</t>
  </si>
  <si>
    <t>Maja</t>
  </si>
  <si>
    <t>1.30</t>
  </si>
  <si>
    <t>Gasik</t>
  </si>
  <si>
    <t>Aleksandra</t>
  </si>
  <si>
    <t>1.25</t>
  </si>
  <si>
    <t>Domżalska</t>
  </si>
  <si>
    <t>DNS</t>
  </si>
  <si>
    <t>Wzwyż M</t>
  </si>
  <si>
    <t>Jakóbowski</t>
  </si>
  <si>
    <t>Jakub</t>
  </si>
  <si>
    <t>1.75</t>
  </si>
  <si>
    <t>1.50</t>
  </si>
  <si>
    <t>Dariusz</t>
  </si>
  <si>
    <t>1.45</t>
  </si>
  <si>
    <t>Nowicki</t>
  </si>
  <si>
    <t>Gabriel</t>
  </si>
  <si>
    <t>Patek</t>
  </si>
  <si>
    <t>Blażej</t>
  </si>
  <si>
    <t>1.40</t>
  </si>
  <si>
    <t>1.20</t>
  </si>
  <si>
    <t>Sucholas</t>
  </si>
  <si>
    <t>Borys</t>
  </si>
  <si>
    <t>Tyczka M</t>
  </si>
  <si>
    <t>Lukaszewicz</t>
  </si>
  <si>
    <t>2.70</t>
  </si>
  <si>
    <t>Szymanski</t>
  </si>
  <si>
    <t>2.30</t>
  </si>
  <si>
    <t>Kula K 2kg.</t>
  </si>
  <si>
    <t>Nykytenko</t>
  </si>
  <si>
    <t>Anastasiia</t>
  </si>
  <si>
    <t>7.78</t>
  </si>
  <si>
    <t>Król</t>
  </si>
  <si>
    <t>Adrianna</t>
  </si>
  <si>
    <t>7.45</t>
  </si>
  <si>
    <t>Kula K 3kg.</t>
  </si>
  <si>
    <t>Cieśla</t>
  </si>
  <si>
    <t>7.80</t>
  </si>
  <si>
    <t>Kula M 4kg.</t>
  </si>
  <si>
    <t>Kujawa</t>
  </si>
  <si>
    <t>8.61</t>
  </si>
  <si>
    <t>Adzyma</t>
  </si>
  <si>
    <t>Mikołaj</t>
  </si>
  <si>
    <t>8.05</t>
  </si>
  <si>
    <t>Wesołowski</t>
  </si>
  <si>
    <t>Wojciech</t>
  </si>
  <si>
    <t>7.37</t>
  </si>
  <si>
    <t>Dechnik</t>
  </si>
  <si>
    <t>Stanisław</t>
  </si>
  <si>
    <t>6.87</t>
  </si>
  <si>
    <t>Kula M 5kg</t>
  </si>
  <si>
    <t>Zaremba</t>
  </si>
  <si>
    <t>Cyryl</t>
  </si>
  <si>
    <t>10.20</t>
  </si>
  <si>
    <t>Gracz</t>
  </si>
  <si>
    <t>Krzysztof</t>
  </si>
  <si>
    <t>8.68</t>
  </si>
  <si>
    <t>Michalak</t>
  </si>
  <si>
    <t>Bruno</t>
  </si>
  <si>
    <t>6.53</t>
  </si>
  <si>
    <t>Kula M 6kg.</t>
  </si>
  <si>
    <t>Biskup</t>
  </si>
  <si>
    <t>13.88</t>
  </si>
  <si>
    <t>Kula M 7,26kg.</t>
  </si>
  <si>
    <t>Łagów</t>
  </si>
  <si>
    <t>12.15</t>
  </si>
  <si>
    <t>Oszczep K 400g.</t>
  </si>
  <si>
    <t>22.60</t>
  </si>
  <si>
    <t>21.63</t>
  </si>
  <si>
    <t>20.07</t>
  </si>
  <si>
    <t>18.18</t>
  </si>
  <si>
    <t>16.56</t>
  </si>
  <si>
    <t>nm</t>
  </si>
  <si>
    <t>Oszczep K 500g</t>
  </si>
  <si>
    <t>Kulus</t>
  </si>
  <si>
    <t>Daria</t>
  </si>
  <si>
    <t>30.63</t>
  </si>
  <si>
    <t>Oszczep K 600g.</t>
  </si>
  <si>
    <t>Tyrakowska</t>
  </si>
  <si>
    <t>31.28</t>
  </si>
  <si>
    <t>Bajor</t>
  </si>
  <si>
    <t>Weronika</t>
  </si>
  <si>
    <t>02</t>
  </si>
  <si>
    <t>WKS Wawel Kraków</t>
  </si>
  <si>
    <t>31.16</t>
  </si>
  <si>
    <t>Oszczep M 500g.</t>
  </si>
  <si>
    <t>25.61</t>
  </si>
  <si>
    <t>Marysiok</t>
  </si>
  <si>
    <t>Ignacy</t>
  </si>
  <si>
    <t>20.71</t>
  </si>
  <si>
    <t>Oszczep M 600g</t>
  </si>
  <si>
    <t>Kowalski</t>
  </si>
  <si>
    <t>Natan</t>
  </si>
  <si>
    <t>46.37</t>
  </si>
  <si>
    <t>Witold</t>
  </si>
  <si>
    <t>32.84</t>
  </si>
  <si>
    <t>Oszczep M 700g</t>
  </si>
  <si>
    <t>Lis</t>
  </si>
  <si>
    <t>Karol</t>
  </si>
  <si>
    <t>Dysk M 1,5kg.</t>
  </si>
  <si>
    <t>Tomasz</t>
  </si>
  <si>
    <t>37.82</t>
  </si>
  <si>
    <t>28.85</t>
  </si>
  <si>
    <t>Dysk M 1kg.</t>
  </si>
  <si>
    <t>36.02</t>
  </si>
  <si>
    <t>PK</t>
  </si>
  <si>
    <t>32.47</t>
  </si>
  <si>
    <t>28.25</t>
  </si>
  <si>
    <t>23.96</t>
  </si>
  <si>
    <t>Dysk K 0,75kg.</t>
  </si>
  <si>
    <t>29.20</t>
  </si>
  <si>
    <t>10-bój</t>
  </si>
  <si>
    <t>x</t>
  </si>
  <si>
    <t xml:space="preserve"> </t>
  </si>
  <si>
    <t>Nazwisko</t>
  </si>
  <si>
    <t>Imię</t>
  </si>
  <si>
    <t>rocznik</t>
  </si>
  <si>
    <t>klub</t>
  </si>
  <si>
    <t>Suma</t>
  </si>
  <si>
    <t>wiatr</t>
  </si>
  <si>
    <t>SD</t>
  </si>
  <si>
    <t>SW</t>
  </si>
  <si>
    <t>RD</t>
  </si>
  <si>
    <t>ST</t>
  </si>
  <si>
    <t>RO</t>
  </si>
  <si>
    <t>min</t>
  </si>
  <si>
    <t>JUNIOR MŁODSZY</t>
  </si>
  <si>
    <t>Becela</t>
  </si>
  <si>
    <t>DNF</t>
  </si>
  <si>
    <t>Piaskowy</t>
  </si>
  <si>
    <t>Lorenc</t>
  </si>
  <si>
    <t>Łukasz</t>
  </si>
  <si>
    <t>JUNIOR</t>
  </si>
  <si>
    <t>SENIOR</t>
  </si>
  <si>
    <t>Abacki</t>
  </si>
  <si>
    <t>7-bój</t>
  </si>
  <si>
    <t>Klub</t>
  </si>
  <si>
    <t>100pł</t>
  </si>
  <si>
    <t>100h</t>
  </si>
  <si>
    <t>JUNIORKI MŁODSZE</t>
  </si>
  <si>
    <t>Ratajczak</t>
  </si>
  <si>
    <t>MUKS Szok Bojanowo</t>
  </si>
  <si>
    <t>Spychała</t>
  </si>
  <si>
    <t>Joanna</t>
  </si>
  <si>
    <t>Jokś</t>
  </si>
  <si>
    <t>Nadia</t>
  </si>
  <si>
    <t>JUNIORKI+SENIORKI</t>
  </si>
  <si>
    <t>Abacka</t>
  </si>
  <si>
    <t>5-bój młodziczek</t>
  </si>
  <si>
    <t>Wyniki</t>
  </si>
  <si>
    <t>Punkty</t>
  </si>
  <si>
    <t>Lp.</t>
  </si>
  <si>
    <t>Rok</t>
  </si>
  <si>
    <t>Miejsce</t>
  </si>
  <si>
    <t>80pł</t>
  </si>
  <si>
    <t>wzwyż</t>
  </si>
  <si>
    <t>kula</t>
  </si>
  <si>
    <t>w dal</t>
  </si>
  <si>
    <t>setne</t>
  </si>
  <si>
    <t>Kondratowicz</t>
  </si>
  <si>
    <t>AZS AWF Gorzów</t>
  </si>
  <si>
    <t>Rewers</t>
  </si>
  <si>
    <t>Magdalena</t>
  </si>
  <si>
    <t>Sosler</t>
  </si>
  <si>
    <t>AZS-AWFiS Gdańsk</t>
  </si>
  <si>
    <t>Rosińska</t>
  </si>
  <si>
    <t>Amelia</t>
  </si>
  <si>
    <t>Wajs</t>
  </si>
  <si>
    <t>Hrab</t>
  </si>
  <si>
    <t>Milana</t>
  </si>
  <si>
    <t>U14</t>
  </si>
  <si>
    <t>Czarnecka</t>
  </si>
  <si>
    <t>Guzman</t>
  </si>
  <si>
    <t>Hajduk</t>
  </si>
  <si>
    <t>Anastazja</t>
  </si>
  <si>
    <t>Szumna</t>
  </si>
  <si>
    <t>Rudyńska</t>
  </si>
  <si>
    <t>Tatarek</t>
  </si>
  <si>
    <t>Oliwia</t>
  </si>
  <si>
    <t>Maćkowiak</t>
  </si>
  <si>
    <t>Maya</t>
  </si>
  <si>
    <t>Prozorowska</t>
  </si>
  <si>
    <t>Winiarska</t>
  </si>
  <si>
    <t>Sandra</t>
  </si>
  <si>
    <t>Kubis</t>
  </si>
  <si>
    <t>Agata</t>
  </si>
  <si>
    <t>Zuter</t>
  </si>
  <si>
    <t>Małgorzata</t>
  </si>
  <si>
    <t>Mucha</t>
  </si>
  <si>
    <t>Malwina</t>
  </si>
  <si>
    <t>Bartkowiak</t>
  </si>
  <si>
    <t>Krzyżańska</t>
  </si>
  <si>
    <t>Przykład</t>
  </si>
  <si>
    <t>1.</t>
  </si>
  <si>
    <t>Ada</t>
  </si>
  <si>
    <t>Warszawianka</t>
  </si>
  <si>
    <t xml:space="preserve">DNS - zawodnik nie stanął na starcie co najmniej jednej konkurencji, tzn. </t>
  </si>
  <si>
    <t xml:space="preserve"> - pole do wypełnienia</t>
  </si>
  <si>
    <t xml:space="preserve">- nie ukończył 5-boju, </t>
  </si>
  <si>
    <t xml:space="preserve"> - pole obliczane automatycznie</t>
  </si>
  <si>
    <t>- w klasyfikacji łącznej musi mieć zero punktów</t>
  </si>
  <si>
    <t>- nie jest sklasyfikowany (bez miejsca)</t>
  </si>
  <si>
    <t>Wyniki wpisujemy bez przecinka/kropki</t>
  </si>
  <si>
    <t>Wiatr wpisujemy z przecinkiem</t>
  </si>
  <si>
    <t>oprac. J.Rozum</t>
  </si>
  <si>
    <t>janusz.rozum@gmail.com</t>
  </si>
  <si>
    <t>5-bój młodzików</t>
  </si>
  <si>
    <t>110pł</t>
  </si>
  <si>
    <t>Józefowiak</t>
  </si>
  <si>
    <t>Bartłomiej</t>
  </si>
  <si>
    <t>2009</t>
  </si>
  <si>
    <t>5.</t>
  </si>
  <si>
    <t>Dominik</t>
  </si>
  <si>
    <t>2010</t>
  </si>
  <si>
    <t>8.</t>
  </si>
  <si>
    <t>Łukaszewicz</t>
  </si>
  <si>
    <t>9.</t>
  </si>
  <si>
    <t>Szymlet</t>
  </si>
  <si>
    <t>Patryk</t>
  </si>
  <si>
    <t>2008</t>
  </si>
  <si>
    <t>10.</t>
  </si>
  <si>
    <t>Cygan</t>
  </si>
  <si>
    <t>22.74</t>
  </si>
  <si>
    <t>11.</t>
  </si>
  <si>
    <t xml:space="preserve">Sadza </t>
  </si>
  <si>
    <t>12.</t>
  </si>
  <si>
    <t>13.</t>
  </si>
  <si>
    <t>Mączkowski</t>
  </si>
  <si>
    <t>Adam</t>
  </si>
  <si>
    <t>14.</t>
  </si>
  <si>
    <t>Małecki</t>
  </si>
  <si>
    <t>15.</t>
  </si>
  <si>
    <t>Aaron</t>
  </si>
  <si>
    <t>Cracovia</t>
  </si>
  <si>
    <t>DNS - zawodnik nie stanął na starcie co najmniej jednej konkurencji, tzn.:</t>
  </si>
  <si>
    <t>Name</t>
  </si>
  <si>
    <t>110p</t>
  </si>
  <si>
    <t>m</t>
  </si>
  <si>
    <t>100p</t>
  </si>
  <si>
    <t>LJ</t>
  </si>
  <si>
    <t>HJ</t>
  </si>
  <si>
    <t>8-bój</t>
  </si>
  <si>
    <t>60p</t>
  </si>
  <si>
    <t>7-bój hala</t>
  </si>
  <si>
    <t>5-bój hala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</si>
</sst>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164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 horizontal="center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4" fontId="21" fillId="3" borderId="10" xfId="0" applyFont="1" applyFill="1" applyBorder="1" applyAlignment="1">
      <alignment horizontal="center"/>
    </xf>
    <xf numFmtId="165" fontId="21" fillId="3" borderId="10" xfId="0" applyNumberFormat="1" applyFont="1" applyFill="1" applyBorder="1" applyAlignment="1">
      <alignment horizontal="center"/>
    </xf>
    <xf numFmtId="164" fontId="21" fillId="24" borderId="11" xfId="0" applyFont="1" applyFill="1" applyBorder="1" applyAlignment="1">
      <alignment horizontal="center"/>
    </xf>
    <xf numFmtId="164" fontId="20" fillId="6" borderId="10" xfId="0" applyFont="1" applyFill="1" applyBorder="1" applyAlignment="1">
      <alignment/>
    </xf>
    <xf numFmtId="164" fontId="0" fillId="6" borderId="10" xfId="0" applyFill="1" applyBorder="1" applyAlignment="1">
      <alignment/>
    </xf>
    <xf numFmtId="165" fontId="0" fillId="6" borderId="10" xfId="0" applyNumberFormat="1" applyFill="1" applyBorder="1" applyAlignment="1">
      <alignment/>
    </xf>
    <xf numFmtId="164" fontId="21" fillId="7" borderId="10" xfId="0" applyFont="1" applyFill="1" applyBorder="1" applyAlignment="1">
      <alignment horizontal="center"/>
    </xf>
    <xf numFmtId="164" fontId="21" fillId="6" borderId="10" xfId="0" applyFont="1" applyFill="1" applyBorder="1" applyAlignment="1">
      <alignment/>
    </xf>
    <xf numFmtId="165" fontId="21" fillId="6" borderId="10" xfId="0" applyNumberFormat="1" applyFont="1" applyFill="1" applyBorder="1" applyAlignment="1">
      <alignment/>
    </xf>
    <xf numFmtId="164" fontId="21" fillId="6" borderId="10" xfId="0" applyFont="1" applyFill="1" applyBorder="1" applyAlignment="1">
      <alignment horizontal="center"/>
    </xf>
    <xf numFmtId="164" fontId="21" fillId="24" borderId="10" xfId="0" applyFont="1" applyFill="1" applyBorder="1" applyAlignment="1">
      <alignment horizontal="center"/>
    </xf>
    <xf numFmtId="164" fontId="0" fillId="25" borderId="10" xfId="0" applyFont="1" applyFill="1" applyBorder="1" applyAlignment="1">
      <alignment/>
    </xf>
    <xf numFmtId="165" fontId="0" fillId="25" borderId="10" xfId="0" applyNumberFormat="1" applyFont="1" applyFill="1" applyBorder="1" applyAlignment="1">
      <alignment/>
    </xf>
    <xf numFmtId="165" fontId="21" fillId="6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6" borderId="10" xfId="0" applyFont="1" applyFill="1" applyBorder="1" applyAlignment="1">
      <alignment/>
    </xf>
    <xf numFmtId="165" fontId="21" fillId="6" borderId="10" xfId="0" applyNumberFormat="1" applyFont="1" applyFill="1" applyBorder="1" applyAlignment="1">
      <alignment horizontal="right"/>
    </xf>
    <xf numFmtId="164" fontId="1" fillId="6" borderId="10" xfId="0" applyFont="1" applyFill="1" applyBorder="1" applyAlignment="1">
      <alignment/>
    </xf>
    <xf numFmtId="164" fontId="22" fillId="6" borderId="10" xfId="0" applyFont="1" applyFill="1" applyBorder="1" applyAlignment="1">
      <alignment/>
    </xf>
    <xf numFmtId="164" fontId="21" fillId="24" borderId="0" xfId="0" applyFont="1" applyFill="1" applyAlignment="1">
      <alignment/>
    </xf>
    <xf numFmtId="166" fontId="21" fillId="6" borderId="10" xfId="0" applyNumberFormat="1" applyFont="1" applyFill="1" applyBorder="1" applyAlignment="1">
      <alignment horizontal="center"/>
    </xf>
    <xf numFmtId="164" fontId="23" fillId="24" borderId="12" xfId="0" applyFont="1" applyFill="1" applyBorder="1" applyAlignment="1">
      <alignment horizontal="center"/>
    </xf>
    <xf numFmtId="164" fontId="21" fillId="6" borderId="12" xfId="0" applyFont="1" applyFill="1" applyBorder="1" applyAlignment="1">
      <alignment horizontal="center"/>
    </xf>
    <xf numFmtId="165" fontId="0" fillId="25" borderId="10" xfId="0" applyNumberFormat="1" applyFont="1" applyFill="1" applyBorder="1" applyAlignment="1">
      <alignment horizontal="center"/>
    </xf>
    <xf numFmtId="166" fontId="21" fillId="24" borderId="10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4" fontId="21" fillId="6" borderId="0" xfId="0" applyFont="1" applyFill="1" applyBorder="1" applyAlignment="1">
      <alignment/>
    </xf>
    <xf numFmtId="165" fontId="21" fillId="6" borderId="0" xfId="0" applyNumberFormat="1" applyFont="1" applyFill="1" applyBorder="1" applyAlignment="1">
      <alignment/>
    </xf>
    <xf numFmtId="164" fontId="0" fillId="0" borderId="10" xfId="0" applyBorder="1" applyAlignment="1">
      <alignment horizontal="left"/>
    </xf>
    <xf numFmtId="164" fontId="24" fillId="0" borderId="10" xfId="0" applyFont="1" applyBorder="1" applyAlignment="1">
      <alignment horizontal="left" vertical="top" wrapText="1"/>
    </xf>
    <xf numFmtId="165" fontId="24" fillId="0" borderId="10" xfId="0" applyNumberFormat="1" applyFont="1" applyBorder="1" applyAlignment="1">
      <alignment horizontal="left" vertical="top" wrapText="1"/>
    </xf>
    <xf numFmtId="166" fontId="2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4" fontId="22" fillId="11" borderId="13" xfId="0" applyFont="1" applyFill="1" applyBorder="1" applyAlignment="1">
      <alignment horizontal="left"/>
    </xf>
    <xf numFmtId="164" fontId="22" fillId="4" borderId="13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22" fillId="4" borderId="14" xfId="0" applyFont="1" applyFill="1" applyBorder="1" applyAlignment="1">
      <alignment horizontal="center"/>
    </xf>
    <xf numFmtId="164" fontId="25" fillId="4" borderId="15" xfId="0" applyFont="1" applyFill="1" applyBorder="1" applyAlignment="1">
      <alignment/>
    </xf>
    <xf numFmtId="164" fontId="25" fillId="4" borderId="16" xfId="0" applyFont="1" applyFill="1" applyBorder="1" applyAlignment="1">
      <alignment horizontal="center"/>
    </xf>
    <xf numFmtId="164" fontId="25" fillId="4" borderId="17" xfId="0" applyFont="1" applyFill="1" applyBorder="1" applyAlignment="1">
      <alignment horizontal="center"/>
    </xf>
    <xf numFmtId="165" fontId="25" fillId="4" borderId="17" xfId="0" applyNumberFormat="1" applyFont="1" applyFill="1" applyBorder="1" applyAlignment="1">
      <alignment horizontal="center"/>
    </xf>
    <xf numFmtId="164" fontId="25" fillId="4" borderId="18" xfId="0" applyFont="1" applyFill="1" applyBorder="1" applyAlignment="1">
      <alignment horizontal="center"/>
    </xf>
    <xf numFmtId="164" fontId="25" fillId="4" borderId="13" xfId="0" applyFont="1" applyFill="1" applyBorder="1" applyAlignment="1">
      <alignment horizontal="center"/>
    </xf>
    <xf numFmtId="164" fontId="22" fillId="4" borderId="19" xfId="0" applyFont="1" applyFill="1" applyBorder="1" applyAlignment="1">
      <alignment horizontal="center"/>
    </xf>
    <xf numFmtId="164" fontId="22" fillId="4" borderId="15" xfId="0" applyFont="1" applyFill="1" applyBorder="1" applyAlignment="1">
      <alignment horizontal="center"/>
    </xf>
    <xf numFmtId="165" fontId="22" fillId="23" borderId="20" xfId="0" applyNumberFormat="1" applyFont="1" applyFill="1" applyBorder="1" applyAlignment="1">
      <alignment horizontal="center"/>
    </xf>
    <xf numFmtId="164" fontId="22" fillId="4" borderId="17" xfId="0" applyFont="1" applyFill="1" applyBorder="1" applyAlignment="1">
      <alignment horizontal="center"/>
    </xf>
    <xf numFmtId="167" fontId="22" fillId="23" borderId="20" xfId="0" applyNumberFormat="1" applyFont="1" applyFill="1" applyBorder="1" applyAlignment="1">
      <alignment horizontal="center"/>
    </xf>
    <xf numFmtId="164" fontId="22" fillId="4" borderId="18" xfId="0" applyFont="1" applyFill="1" applyBorder="1" applyAlignment="1">
      <alignment horizontal="center"/>
    </xf>
    <xf numFmtId="164" fontId="23" fillId="0" borderId="21" xfId="0" applyFont="1" applyFill="1" applyBorder="1" applyAlignment="1">
      <alignment horizontal="center"/>
    </xf>
    <xf numFmtId="164" fontId="22" fillId="4" borderId="16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4" fontId="22" fillId="4" borderId="22" xfId="0" applyFont="1" applyFill="1" applyBorder="1" applyAlignment="1">
      <alignment horizontal="center"/>
    </xf>
    <xf numFmtId="164" fontId="22" fillId="4" borderId="23" xfId="0" applyFont="1" applyFill="1" applyBorder="1" applyAlignment="1">
      <alignment horizontal="center"/>
    </xf>
    <xf numFmtId="164" fontId="1" fillId="22" borderId="10" xfId="0" applyFont="1" applyFill="1" applyBorder="1" applyAlignment="1">
      <alignment/>
    </xf>
    <xf numFmtId="164" fontId="22" fillId="26" borderId="10" xfId="0" applyFont="1" applyFill="1" applyBorder="1" applyAlignment="1" applyProtection="1">
      <alignment horizontal="center"/>
      <protection hidden="1"/>
    </xf>
    <xf numFmtId="164" fontId="22" fillId="26" borderId="10" xfId="0" applyFont="1" applyFill="1" applyBorder="1" applyAlignment="1">
      <alignment horizontal="center"/>
    </xf>
    <xf numFmtId="166" fontId="22" fillId="22" borderId="10" xfId="0" applyNumberFormat="1" applyFont="1" applyFill="1" applyBorder="1" applyAlignment="1">
      <alignment horizontal="center"/>
    </xf>
    <xf numFmtId="165" fontId="22" fillId="23" borderId="10" xfId="0" applyNumberFormat="1" applyFont="1" applyFill="1" applyBorder="1" applyAlignment="1">
      <alignment horizontal="center"/>
    </xf>
    <xf numFmtId="166" fontId="22" fillId="22" borderId="24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6" fontId="22" fillId="22" borderId="25" xfId="0" applyNumberFormat="1" applyFont="1" applyFill="1" applyBorder="1" applyAlignment="1">
      <alignment horizontal="center"/>
    </xf>
    <xf numFmtId="164" fontId="26" fillId="10" borderId="10" xfId="0" applyFont="1" applyFill="1" applyBorder="1" applyAlignment="1">
      <alignment horizontal="center"/>
    </xf>
    <xf numFmtId="164" fontId="27" fillId="26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/>
    </xf>
    <xf numFmtId="164" fontId="20" fillId="25" borderId="10" xfId="0" applyFont="1" applyFill="1" applyBorder="1" applyAlignment="1">
      <alignment/>
    </xf>
    <xf numFmtId="165" fontId="1" fillId="22" borderId="10" xfId="0" applyNumberFormat="1" applyFont="1" applyFill="1" applyBorder="1" applyAlignment="1">
      <alignment horizontal="center"/>
    </xf>
    <xf numFmtId="167" fontId="22" fillId="23" borderId="12" xfId="0" applyNumberFormat="1" applyFont="1" applyFill="1" applyBorder="1" applyAlignment="1">
      <alignment horizontal="center"/>
    </xf>
    <xf numFmtId="167" fontId="22" fillId="23" borderId="10" xfId="0" applyNumberFormat="1" applyFont="1" applyFill="1" applyBorder="1" applyAlignment="1">
      <alignment horizontal="center"/>
    </xf>
    <xf numFmtId="165" fontId="1" fillId="6" borderId="10" xfId="0" applyNumberFormat="1" applyFont="1" applyFill="1" applyBorder="1" applyAlignment="1">
      <alignment/>
    </xf>
    <xf numFmtId="164" fontId="28" fillId="4" borderId="26" xfId="0" applyFont="1" applyFill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164" fontId="1" fillId="22" borderId="15" xfId="0" applyFont="1" applyFill="1" applyBorder="1" applyAlignment="1">
      <alignment/>
    </xf>
    <xf numFmtId="164" fontId="1" fillId="22" borderId="17" xfId="0" applyFont="1" applyFill="1" applyBorder="1" applyAlignment="1">
      <alignment/>
    </xf>
    <xf numFmtId="165" fontId="1" fillId="22" borderId="17" xfId="0" applyNumberFormat="1" applyFont="1" applyFill="1" applyBorder="1" applyAlignment="1">
      <alignment horizontal="center"/>
    </xf>
    <xf numFmtId="164" fontId="28" fillId="26" borderId="13" xfId="0" applyFont="1" applyFill="1" applyBorder="1" applyAlignment="1">
      <alignment horizontal="center"/>
    </xf>
    <xf numFmtId="164" fontId="22" fillId="26" borderId="17" xfId="0" applyFont="1" applyFill="1" applyBorder="1" applyAlignment="1">
      <alignment horizontal="center"/>
    </xf>
    <xf numFmtId="166" fontId="22" fillId="7" borderId="17" xfId="0" applyNumberFormat="1" applyFont="1" applyFill="1" applyBorder="1" applyAlignment="1">
      <alignment horizontal="center"/>
    </xf>
    <xf numFmtId="165" fontId="22" fillId="7" borderId="17" xfId="0" applyNumberFormat="1" applyFont="1" applyFill="1" applyBorder="1" applyAlignment="1">
      <alignment horizontal="center"/>
    </xf>
    <xf numFmtId="167" fontId="22" fillId="7" borderId="17" xfId="0" applyNumberFormat="1" applyFont="1" applyFill="1" applyBorder="1" applyAlignment="1">
      <alignment horizontal="center"/>
    </xf>
    <xf numFmtId="164" fontId="26" fillId="10" borderId="21" xfId="0" applyFont="1" applyFill="1" applyBorder="1" applyAlignment="1">
      <alignment horizontal="center"/>
    </xf>
    <xf numFmtId="164" fontId="21" fillId="26" borderId="17" xfId="0" applyFont="1" applyFill="1" applyBorder="1" applyAlignment="1">
      <alignment horizontal="center"/>
    </xf>
    <xf numFmtId="164" fontId="21" fillId="26" borderId="18" xfId="0" applyFont="1" applyFill="1" applyBorder="1" applyAlignment="1">
      <alignment horizontal="center"/>
    </xf>
    <xf numFmtId="164" fontId="27" fillId="4" borderId="27" xfId="0" applyFont="1" applyFill="1" applyBorder="1" applyAlignment="1">
      <alignment/>
    </xf>
    <xf numFmtId="164" fontId="27" fillId="4" borderId="28" xfId="0" applyFont="1" applyFill="1" applyBorder="1" applyAlignment="1">
      <alignment/>
    </xf>
    <xf numFmtId="164" fontId="1" fillId="4" borderId="28" xfId="0" applyFont="1" applyFill="1" applyBorder="1" applyAlignment="1">
      <alignment/>
    </xf>
    <xf numFmtId="165" fontId="1" fillId="4" borderId="28" xfId="0" applyNumberFormat="1" applyFont="1" applyFill="1" applyBorder="1" applyAlignment="1">
      <alignment horizontal="center"/>
    </xf>
    <xf numFmtId="164" fontId="1" fillId="4" borderId="28" xfId="0" applyFont="1" applyFill="1" applyBorder="1" applyAlignment="1">
      <alignment horizontal="center"/>
    </xf>
    <xf numFmtId="164" fontId="21" fillId="4" borderId="28" xfId="0" applyFont="1" applyFill="1" applyBorder="1" applyAlignment="1">
      <alignment horizontal="center"/>
    </xf>
    <xf numFmtId="164" fontId="21" fillId="4" borderId="29" xfId="0" applyFont="1" applyFill="1" applyBorder="1" applyAlignment="1">
      <alignment horizontal="center"/>
    </xf>
    <xf numFmtId="167" fontId="22" fillId="22" borderId="10" xfId="0" applyNumberFormat="1" applyFont="1" applyFill="1" applyBorder="1" applyAlignment="1">
      <alignment horizontal="center"/>
    </xf>
    <xf numFmtId="164" fontId="27" fillId="4" borderId="24" xfId="0" applyFont="1" applyFill="1" applyBorder="1" applyAlignment="1">
      <alignment horizontal="left"/>
    </xf>
    <xf numFmtId="164" fontId="27" fillId="4" borderId="30" xfId="0" applyFont="1" applyFill="1" applyBorder="1" applyAlignment="1">
      <alignment horizontal="left"/>
    </xf>
    <xf numFmtId="164" fontId="27" fillId="4" borderId="30" xfId="0" applyFont="1" applyFill="1" applyBorder="1" applyAlignment="1">
      <alignment horizontal="center"/>
    </xf>
    <xf numFmtId="164" fontId="27" fillId="4" borderId="25" xfId="0" applyFont="1" applyFill="1" applyBorder="1" applyAlignment="1">
      <alignment horizontal="center"/>
    </xf>
    <xf numFmtId="164" fontId="27" fillId="0" borderId="0" xfId="0" applyFont="1" applyAlignment="1">
      <alignment horizontal="center"/>
    </xf>
    <xf numFmtId="164" fontId="27" fillId="4" borderId="31" xfId="0" applyFont="1" applyFill="1" applyBorder="1" applyAlignment="1">
      <alignment/>
    </xf>
    <xf numFmtId="164" fontId="27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5" fontId="1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21" fillId="4" borderId="0" xfId="0" applyFont="1" applyFill="1" applyBorder="1" applyAlignment="1">
      <alignment horizontal="center"/>
    </xf>
    <xf numFmtId="164" fontId="21" fillId="4" borderId="32" xfId="0" applyFont="1" applyFill="1" applyBorder="1" applyAlignment="1">
      <alignment horizontal="center"/>
    </xf>
    <xf numFmtId="164" fontId="28" fillId="26" borderId="12" xfId="0" applyFont="1" applyFill="1" applyBorder="1" applyAlignment="1">
      <alignment horizontal="center"/>
    </xf>
    <xf numFmtId="164" fontId="27" fillId="4" borderId="33" xfId="0" applyFont="1" applyFill="1" applyBorder="1" applyAlignment="1">
      <alignment horizontal="left"/>
    </xf>
    <xf numFmtId="164" fontId="27" fillId="4" borderId="34" xfId="0" applyFont="1" applyFill="1" applyBorder="1" applyAlignment="1">
      <alignment horizontal="left"/>
    </xf>
    <xf numFmtId="164" fontId="27" fillId="4" borderId="34" xfId="0" applyFont="1" applyFill="1" applyBorder="1" applyAlignment="1">
      <alignment horizontal="center"/>
    </xf>
    <xf numFmtId="164" fontId="27" fillId="4" borderId="35" xfId="0" applyFont="1" applyFill="1" applyBorder="1" applyAlignment="1">
      <alignment horizontal="center"/>
    </xf>
    <xf numFmtId="164" fontId="27" fillId="4" borderId="33" xfId="0" applyFont="1" applyFill="1" applyBorder="1" applyAlignment="1">
      <alignment/>
    </xf>
    <xf numFmtId="164" fontId="27" fillId="4" borderId="34" xfId="0" applyFont="1" applyFill="1" applyBorder="1" applyAlignment="1">
      <alignment/>
    </xf>
    <xf numFmtId="164" fontId="1" fillId="4" borderId="34" xfId="0" applyFont="1" applyFill="1" applyBorder="1" applyAlignment="1">
      <alignment/>
    </xf>
    <xf numFmtId="165" fontId="1" fillId="4" borderId="34" xfId="0" applyNumberFormat="1" applyFont="1" applyFill="1" applyBorder="1" applyAlignment="1">
      <alignment horizontal="center"/>
    </xf>
    <xf numFmtId="164" fontId="1" fillId="4" borderId="34" xfId="0" applyFont="1" applyFill="1" applyBorder="1" applyAlignment="1">
      <alignment horizontal="center"/>
    </xf>
    <xf numFmtId="164" fontId="21" fillId="4" borderId="34" xfId="0" applyFont="1" applyFill="1" applyBorder="1" applyAlignment="1">
      <alignment horizontal="center"/>
    </xf>
    <xf numFmtId="164" fontId="21" fillId="4" borderId="35" xfId="0" applyFont="1" applyFill="1" applyBorder="1" applyAlignment="1">
      <alignment horizontal="center"/>
    </xf>
    <xf numFmtId="164" fontId="29" fillId="0" borderId="0" xfId="0" applyFont="1" applyAlignment="1">
      <alignment horizontal="right"/>
    </xf>
    <xf numFmtId="164" fontId="30" fillId="0" borderId="0" xfId="20" applyNumberFormat="1" applyFont="1" applyFill="1" applyBorder="1" applyAlignment="1" applyProtection="1">
      <alignment horizontal="right"/>
      <protection/>
    </xf>
    <xf numFmtId="164" fontId="22" fillId="4" borderId="36" xfId="0" applyFont="1" applyFill="1" applyBorder="1" applyAlignment="1">
      <alignment horizontal="center"/>
    </xf>
    <xf numFmtId="165" fontId="22" fillId="0" borderId="18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center"/>
    </xf>
    <xf numFmtId="164" fontId="22" fillId="4" borderId="21" xfId="0" applyFont="1" applyFill="1" applyBorder="1" applyAlignment="1">
      <alignment horizontal="center"/>
    </xf>
    <xf numFmtId="164" fontId="1" fillId="22" borderId="37" xfId="0" applyFont="1" applyFill="1" applyBorder="1" applyAlignment="1">
      <alignment/>
    </xf>
    <xf numFmtId="164" fontId="28" fillId="26" borderId="38" xfId="0" applyFont="1" applyFill="1" applyBorder="1" applyAlignment="1">
      <alignment horizontal="center"/>
    </xf>
    <xf numFmtId="164" fontId="22" fillId="26" borderId="30" xfId="0" applyFont="1" applyFill="1" applyBorder="1" applyAlignment="1">
      <alignment horizontal="center"/>
    </xf>
    <xf numFmtId="166" fontId="22" fillId="22" borderId="39" xfId="0" applyNumberFormat="1" applyFont="1" applyFill="1" applyBorder="1" applyAlignment="1">
      <alignment horizontal="center"/>
    </xf>
    <xf numFmtId="166" fontId="22" fillId="22" borderId="40" xfId="0" applyNumberFormat="1" applyFont="1" applyFill="1" applyBorder="1" applyAlignment="1">
      <alignment horizontal="center"/>
    </xf>
    <xf numFmtId="164" fontId="26" fillId="10" borderId="34" xfId="0" applyFont="1" applyFill="1" applyBorder="1" applyAlignment="1">
      <alignment horizontal="center"/>
    </xf>
    <xf numFmtId="164" fontId="27" fillId="26" borderId="40" xfId="0" applyFont="1" applyFill="1" applyBorder="1" applyAlignment="1">
      <alignment horizontal="center"/>
    </xf>
    <xf numFmtId="164" fontId="1" fillId="22" borderId="39" xfId="0" applyFont="1" applyFill="1" applyBorder="1" applyAlignment="1">
      <alignment/>
    </xf>
    <xf numFmtId="164" fontId="1" fillId="22" borderId="24" xfId="0" applyFont="1" applyFill="1" applyBorder="1" applyAlignment="1">
      <alignment/>
    </xf>
    <xf numFmtId="164" fontId="1" fillId="22" borderId="41" xfId="0" applyFont="1" applyFill="1" applyBorder="1" applyAlignment="1">
      <alignment/>
    </xf>
    <xf numFmtId="164" fontId="1" fillId="22" borderId="26" xfId="0" applyFont="1" applyFill="1" applyBorder="1" applyAlignment="1">
      <alignment/>
    </xf>
    <xf numFmtId="165" fontId="1" fillId="22" borderId="26" xfId="0" applyNumberFormat="1" applyFont="1" applyFill="1" applyBorder="1" applyAlignment="1">
      <alignment horizontal="center"/>
    </xf>
    <xf numFmtId="164" fontId="1" fillId="22" borderId="27" xfId="0" applyFont="1" applyFill="1" applyBorder="1" applyAlignment="1">
      <alignment/>
    </xf>
    <xf numFmtId="166" fontId="22" fillId="22" borderId="41" xfId="0" applyNumberFormat="1" applyFont="1" applyFill="1" applyBorder="1" applyAlignment="1">
      <alignment horizontal="center"/>
    </xf>
    <xf numFmtId="165" fontId="22" fillId="23" borderId="26" xfId="0" applyNumberFormat="1" applyFont="1" applyFill="1" applyBorder="1" applyAlignment="1">
      <alignment horizontal="center"/>
    </xf>
    <xf numFmtId="166" fontId="22" fillId="22" borderId="26" xfId="0" applyNumberFormat="1" applyFont="1" applyFill="1" applyBorder="1" applyAlignment="1">
      <alignment horizontal="center"/>
    </xf>
    <xf numFmtId="167" fontId="22" fillId="23" borderId="26" xfId="0" applyNumberFormat="1" applyFont="1" applyFill="1" applyBorder="1" applyAlignment="1">
      <alignment horizontal="center"/>
    </xf>
    <xf numFmtId="166" fontId="22" fillId="22" borderId="42" xfId="0" applyNumberFormat="1" applyFont="1" applyFill="1" applyBorder="1" applyAlignment="1">
      <alignment horizontal="center"/>
    </xf>
    <xf numFmtId="166" fontId="22" fillId="22" borderId="29" xfId="0" applyNumberFormat="1" applyFont="1" applyFill="1" applyBorder="1" applyAlignment="1">
      <alignment horizontal="center"/>
    </xf>
    <xf numFmtId="164" fontId="26" fillId="10" borderId="0" xfId="0" applyFont="1" applyFill="1" applyBorder="1" applyAlignment="1">
      <alignment horizontal="center"/>
    </xf>
    <xf numFmtId="164" fontId="1" fillId="22" borderId="43" xfId="0" applyFont="1" applyFill="1" applyBorder="1" applyAlignment="1">
      <alignment/>
    </xf>
    <xf numFmtId="164" fontId="1" fillId="22" borderId="44" xfId="0" applyFont="1" applyFill="1" applyBorder="1" applyAlignment="1">
      <alignment/>
    </xf>
    <xf numFmtId="165" fontId="1" fillId="22" borderId="44" xfId="0" applyNumberFormat="1" applyFont="1" applyFill="1" applyBorder="1" applyAlignment="1">
      <alignment horizontal="center"/>
    </xf>
    <xf numFmtId="164" fontId="1" fillId="22" borderId="45" xfId="0" applyFont="1" applyFill="1" applyBorder="1" applyAlignment="1">
      <alignment/>
    </xf>
    <xf numFmtId="166" fontId="22" fillId="22" borderId="43" xfId="0" applyNumberFormat="1" applyFont="1" applyFill="1" applyBorder="1" applyAlignment="1">
      <alignment horizontal="center"/>
    </xf>
    <xf numFmtId="165" fontId="22" fillId="23" borderId="44" xfId="0" applyNumberFormat="1" applyFont="1" applyFill="1" applyBorder="1" applyAlignment="1">
      <alignment horizontal="center"/>
    </xf>
    <xf numFmtId="166" fontId="22" fillId="22" borderId="44" xfId="0" applyNumberFormat="1" applyFont="1" applyFill="1" applyBorder="1" applyAlignment="1">
      <alignment horizontal="center"/>
    </xf>
    <xf numFmtId="167" fontId="22" fillId="23" borderId="44" xfId="0" applyNumberFormat="1" applyFont="1" applyFill="1" applyBorder="1" applyAlignment="1">
      <alignment horizontal="center"/>
    </xf>
    <xf numFmtId="166" fontId="22" fillId="22" borderId="46" xfId="0" applyNumberFormat="1" applyFont="1" applyFill="1" applyBorder="1" applyAlignment="1">
      <alignment horizontal="center"/>
    </xf>
    <xf numFmtId="166" fontId="22" fillId="22" borderId="47" xfId="0" applyNumberFormat="1" applyFont="1" applyFill="1" applyBorder="1" applyAlignment="1">
      <alignment horizontal="center"/>
    </xf>
    <xf numFmtId="164" fontId="26" fillId="10" borderId="48" xfId="0" applyFont="1" applyFill="1" applyBorder="1" applyAlignment="1">
      <alignment horizontal="center"/>
    </xf>
    <xf numFmtId="164" fontId="27" fillId="26" borderId="44" xfId="0" applyFont="1" applyFill="1" applyBorder="1" applyAlignment="1">
      <alignment horizontal="center"/>
    </xf>
    <xf numFmtId="164" fontId="27" fillId="26" borderId="46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28" fillId="22" borderId="17" xfId="0" applyFont="1" applyFill="1" applyBorder="1" applyAlignment="1">
      <alignment/>
    </xf>
    <xf numFmtId="165" fontId="28" fillId="22" borderId="17" xfId="0" applyNumberFormat="1" applyFont="1" applyFill="1" applyBorder="1" applyAlignment="1">
      <alignment horizontal="center"/>
    </xf>
    <xf numFmtId="164" fontId="21" fillId="26" borderId="13" xfId="0" applyFont="1" applyFill="1" applyBorder="1" applyAlignment="1">
      <alignment horizontal="center"/>
    </xf>
    <xf numFmtId="164" fontId="22" fillId="26" borderId="19" xfId="0" applyFont="1" applyFill="1" applyBorder="1" applyAlignment="1">
      <alignment horizontal="center"/>
    </xf>
    <xf numFmtId="166" fontId="22" fillId="22" borderId="16" xfId="0" applyNumberFormat="1" applyFont="1" applyFill="1" applyBorder="1" applyAlignment="1">
      <alignment horizontal="center"/>
    </xf>
    <xf numFmtId="166" fontId="22" fillId="22" borderId="17" xfId="0" applyNumberFormat="1" applyFont="1" applyFill="1" applyBorder="1" applyAlignment="1">
      <alignment horizontal="center"/>
    </xf>
    <xf numFmtId="166" fontId="22" fillId="22" borderId="18" xfId="0" applyNumberFormat="1" applyFont="1" applyFill="1" applyBorder="1" applyAlignment="1">
      <alignment horizontal="center"/>
    </xf>
    <xf numFmtId="164" fontId="27" fillId="26" borderId="17" xfId="0" applyFont="1" applyFill="1" applyBorder="1" applyAlignment="1">
      <alignment horizontal="center"/>
    </xf>
    <xf numFmtId="164" fontId="32" fillId="0" borderId="0" xfId="0" applyFont="1" applyAlignment="1">
      <alignment/>
    </xf>
    <xf numFmtId="164" fontId="0" fillId="0" borderId="0" xfId="0" applyAlignment="1">
      <alignment horizontal="center"/>
    </xf>
    <xf numFmtId="164" fontId="33" fillId="0" borderId="10" xfId="0" applyFont="1" applyBorder="1" applyAlignment="1">
      <alignment horizontal="center"/>
    </xf>
    <xf numFmtId="164" fontId="33" fillId="3" borderId="10" xfId="0" applyFont="1" applyFill="1" applyBorder="1" applyAlignment="1">
      <alignment horizontal="center"/>
    </xf>
    <xf numFmtId="164" fontId="33" fillId="3" borderId="24" xfId="0" applyFont="1" applyFill="1" applyBorder="1" applyAlignment="1">
      <alignment horizontal="center"/>
    </xf>
    <xf numFmtId="164" fontId="33" fillId="24" borderId="26" xfId="0" applyFont="1" applyFill="1" applyBorder="1" applyAlignment="1">
      <alignment horizontal="center"/>
    </xf>
    <xf numFmtId="164" fontId="33" fillId="3" borderId="25" xfId="0" applyFont="1" applyFill="1" applyBorder="1" applyAlignment="1">
      <alignment horizontal="center"/>
    </xf>
    <xf numFmtId="164" fontId="33" fillId="0" borderId="0" xfId="0" applyFont="1" applyAlignment="1">
      <alignment/>
    </xf>
    <xf numFmtId="164" fontId="34" fillId="6" borderId="10" xfId="0" applyFont="1" applyFill="1" applyBorder="1" applyAlignment="1">
      <alignment/>
    </xf>
    <xf numFmtId="164" fontId="33" fillId="7" borderId="10" xfId="0" applyFont="1" applyFill="1" applyBorder="1" applyAlignment="1">
      <alignment horizontal="center"/>
    </xf>
    <xf numFmtId="164" fontId="34" fillId="6" borderId="10" xfId="0" applyFont="1" applyFill="1" applyBorder="1" applyAlignment="1">
      <alignment horizontal="center"/>
    </xf>
    <xf numFmtId="164" fontId="34" fillId="6" borderId="24" xfId="0" applyFont="1" applyFill="1" applyBorder="1" applyAlignment="1">
      <alignment horizontal="center"/>
    </xf>
    <xf numFmtId="164" fontId="33" fillId="24" borderId="12" xfId="0" applyFont="1" applyFill="1" applyBorder="1" applyAlignment="1">
      <alignment horizontal="center"/>
    </xf>
    <xf numFmtId="164" fontId="33" fillId="6" borderId="25" xfId="0" applyFont="1" applyFill="1" applyBorder="1" applyAlignment="1">
      <alignment horizontal="center"/>
    </xf>
    <xf numFmtId="164" fontId="33" fillId="6" borderId="10" xfId="0" applyFont="1" applyFill="1" applyBorder="1" applyAlignment="1">
      <alignment horizontal="center"/>
    </xf>
    <xf numFmtId="164" fontId="34" fillId="0" borderId="0" xfId="0" applyFont="1" applyAlignment="1">
      <alignment/>
    </xf>
    <xf numFmtId="164" fontId="33" fillId="0" borderId="49" xfId="0" applyFont="1" applyBorder="1" applyAlignment="1">
      <alignment horizontal="center"/>
    </xf>
    <xf numFmtId="164" fontId="0" fillId="24" borderId="26" xfId="0" applyFill="1" applyBorder="1" applyAlignment="1">
      <alignment horizontal="center"/>
    </xf>
    <xf numFmtId="166" fontId="34" fillId="6" borderId="10" xfId="0" applyNumberFormat="1" applyFont="1" applyFill="1" applyBorder="1" applyAlignment="1">
      <alignment horizontal="center"/>
    </xf>
    <xf numFmtId="164" fontId="35" fillId="24" borderId="12" xfId="0" applyFont="1" applyFill="1" applyBorder="1" applyAlignment="1">
      <alignment horizontal="center"/>
    </xf>
    <xf numFmtId="164" fontId="33" fillId="6" borderId="12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usz.rozum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anusz.rozu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workbookViewId="0" topLeftCell="A59">
      <selection activeCell="A86" sqref="A86"/>
    </sheetView>
  </sheetViews>
  <sheetFormatPr defaultColWidth="9.00390625" defaultRowHeight="12.75"/>
  <cols>
    <col min="1" max="1" width="3.00390625" style="0" customWidth="1"/>
    <col min="2" max="2" width="16.125" style="0" customWidth="1"/>
    <col min="3" max="3" width="10.125" style="0" customWidth="1"/>
    <col min="4" max="4" width="3.00390625" style="1" customWidth="1"/>
    <col min="5" max="5" width="24.25390625" style="0" customWidth="1"/>
    <col min="6" max="6" width="7.125" style="0" customWidth="1"/>
  </cols>
  <sheetData>
    <row r="1" spans="2:6" ht="12.75">
      <c r="B1" s="2" t="s">
        <v>0</v>
      </c>
      <c r="C1" s="2"/>
      <c r="D1" s="2"/>
      <c r="E1" s="2"/>
      <c r="F1" s="2"/>
    </row>
    <row r="2" spans="2:6" ht="12.75">
      <c r="B2" s="2" t="s">
        <v>1</v>
      </c>
      <c r="C2" s="2"/>
      <c r="D2" s="2"/>
      <c r="E2" s="2"/>
      <c r="F2" s="2"/>
    </row>
    <row r="4" ht="12.75">
      <c r="B4" s="3" t="s">
        <v>2</v>
      </c>
    </row>
    <row r="5" ht="12.75">
      <c r="B5" s="4" t="s">
        <v>3</v>
      </c>
    </row>
    <row r="6" spans="1:6" ht="12.75">
      <c r="A6">
        <v>1</v>
      </c>
      <c r="B6" s="4" t="s">
        <v>4</v>
      </c>
      <c r="C6" t="s">
        <v>5</v>
      </c>
      <c r="D6" s="1" t="s">
        <v>6</v>
      </c>
      <c r="E6" t="s">
        <v>7</v>
      </c>
      <c r="F6" t="s">
        <v>8</v>
      </c>
    </row>
    <row r="7" spans="1:6" ht="12.75">
      <c r="A7">
        <v>2</v>
      </c>
      <c r="B7" s="4" t="s">
        <v>9</v>
      </c>
      <c r="C7" t="s">
        <v>10</v>
      </c>
      <c r="D7" s="1" t="s">
        <v>11</v>
      </c>
      <c r="E7" t="s">
        <v>7</v>
      </c>
      <c r="F7" t="s">
        <v>12</v>
      </c>
    </row>
    <row r="8" spans="1:6" ht="12.75">
      <c r="A8">
        <v>3</v>
      </c>
      <c r="B8" s="4" t="s">
        <v>13</v>
      </c>
      <c r="C8" t="s">
        <v>14</v>
      </c>
      <c r="D8" s="1" t="s">
        <v>15</v>
      </c>
      <c r="E8" t="s">
        <v>7</v>
      </c>
      <c r="F8" t="s">
        <v>16</v>
      </c>
    </row>
    <row r="9" ht="12.75">
      <c r="B9" s="4" t="s">
        <v>17</v>
      </c>
    </row>
    <row r="10" spans="1:6" ht="12.75">
      <c r="A10">
        <v>1</v>
      </c>
      <c r="B10" s="4" t="s">
        <v>18</v>
      </c>
      <c r="C10" t="s">
        <v>10</v>
      </c>
      <c r="D10" s="1" t="s">
        <v>19</v>
      </c>
      <c r="E10" t="s">
        <v>20</v>
      </c>
      <c r="F10" t="s">
        <v>21</v>
      </c>
    </row>
    <row r="11" spans="1:6" ht="12.75">
      <c r="A11">
        <v>2</v>
      </c>
      <c r="B11" s="4" t="s">
        <v>22</v>
      </c>
      <c r="C11" t="s">
        <v>23</v>
      </c>
      <c r="D11" s="1" t="s">
        <v>24</v>
      </c>
      <c r="E11" t="s">
        <v>20</v>
      </c>
      <c r="F11" t="s">
        <v>25</v>
      </c>
    </row>
    <row r="12" spans="1:6" ht="12.75">
      <c r="A12">
        <v>3</v>
      </c>
      <c r="B12" s="4" t="s">
        <v>26</v>
      </c>
      <c r="C12" t="s">
        <v>27</v>
      </c>
      <c r="D12" s="1" t="s">
        <v>24</v>
      </c>
      <c r="E12" t="s">
        <v>20</v>
      </c>
      <c r="F12" t="s">
        <v>28</v>
      </c>
    </row>
    <row r="13" spans="1:6" ht="12.75">
      <c r="A13">
        <v>4</v>
      </c>
      <c r="B13" s="4" t="s">
        <v>29</v>
      </c>
      <c r="C13" t="s">
        <v>30</v>
      </c>
      <c r="D13" s="1" t="s">
        <v>6</v>
      </c>
      <c r="E13" t="s">
        <v>20</v>
      </c>
      <c r="F13" t="s">
        <v>31</v>
      </c>
    </row>
    <row r="14" ht="12.75">
      <c r="B14" s="3" t="s">
        <v>32</v>
      </c>
    </row>
    <row r="15" ht="12.75">
      <c r="B15" s="4" t="s">
        <v>3</v>
      </c>
    </row>
    <row r="16" spans="1:6" ht="12.75">
      <c r="A16">
        <v>1</v>
      </c>
      <c r="B16" s="4" t="s">
        <v>33</v>
      </c>
      <c r="C16" t="s">
        <v>34</v>
      </c>
      <c r="D16" s="1" t="s">
        <v>24</v>
      </c>
      <c r="E16" t="s">
        <v>20</v>
      </c>
      <c r="F16" t="s">
        <v>35</v>
      </c>
    </row>
    <row r="17" spans="1:6" ht="12.75">
      <c r="A17">
        <v>2</v>
      </c>
      <c r="B17" s="4" t="s">
        <v>36</v>
      </c>
      <c r="C17" t="s">
        <v>37</v>
      </c>
      <c r="D17" s="1" t="s">
        <v>38</v>
      </c>
      <c r="E17" t="s">
        <v>7</v>
      </c>
      <c r="F17" t="s">
        <v>39</v>
      </c>
    </row>
    <row r="18" spans="1:6" ht="12.75">
      <c r="A18">
        <v>3</v>
      </c>
      <c r="B18" s="4" t="s">
        <v>40</v>
      </c>
      <c r="C18" t="s">
        <v>41</v>
      </c>
      <c r="D18" s="1" t="s">
        <v>6</v>
      </c>
      <c r="E18" t="s">
        <v>20</v>
      </c>
      <c r="F18" t="s">
        <v>42</v>
      </c>
    </row>
    <row r="19" ht="12.75">
      <c r="B19" s="4" t="s">
        <v>17</v>
      </c>
    </row>
    <row r="20" spans="1:6" ht="12.75">
      <c r="A20">
        <v>1</v>
      </c>
      <c r="B20" s="4" t="s">
        <v>43</v>
      </c>
      <c r="C20" t="s">
        <v>44</v>
      </c>
      <c r="D20" s="1" t="s">
        <v>24</v>
      </c>
      <c r="E20" t="s">
        <v>45</v>
      </c>
      <c r="F20" t="s">
        <v>46</v>
      </c>
    </row>
    <row r="21" spans="1:6" ht="12.75">
      <c r="A21">
        <v>2</v>
      </c>
      <c r="B21" s="4" t="s">
        <v>47</v>
      </c>
      <c r="C21" t="s">
        <v>48</v>
      </c>
      <c r="D21" s="1" t="s">
        <v>49</v>
      </c>
      <c r="E21" t="s">
        <v>20</v>
      </c>
      <c r="F21" t="s">
        <v>50</v>
      </c>
    </row>
    <row r="22" spans="1:6" ht="12.75">
      <c r="A22">
        <v>3</v>
      </c>
      <c r="B22" s="4" t="s">
        <v>51</v>
      </c>
      <c r="C22" t="s">
        <v>52</v>
      </c>
      <c r="D22" s="1" t="s">
        <v>53</v>
      </c>
      <c r="E22" t="s">
        <v>20</v>
      </c>
      <c r="F22" t="s">
        <v>54</v>
      </c>
    </row>
    <row r="23" spans="1:6" ht="12.75">
      <c r="A23">
        <v>4</v>
      </c>
      <c r="B23" s="4" t="s">
        <v>55</v>
      </c>
      <c r="C23" t="s">
        <v>56</v>
      </c>
      <c r="D23" s="1" t="s">
        <v>6</v>
      </c>
      <c r="E23" t="s">
        <v>20</v>
      </c>
      <c r="F23" t="s">
        <v>57</v>
      </c>
    </row>
    <row r="24" spans="1:6" ht="12.75">
      <c r="A24">
        <v>5</v>
      </c>
      <c r="B24" s="4" t="s">
        <v>58</v>
      </c>
      <c r="C24" t="s">
        <v>48</v>
      </c>
      <c r="D24" s="1" t="s">
        <v>59</v>
      </c>
      <c r="E24" t="s">
        <v>7</v>
      </c>
      <c r="F24" t="s">
        <v>60</v>
      </c>
    </row>
    <row r="25" spans="1:6" ht="12.75">
      <c r="A25">
        <v>6</v>
      </c>
      <c r="B25" s="4" t="s">
        <v>61</v>
      </c>
      <c r="C25" t="s">
        <v>48</v>
      </c>
      <c r="D25" s="1" t="s">
        <v>11</v>
      </c>
      <c r="E25" t="s">
        <v>7</v>
      </c>
      <c r="F25" t="s">
        <v>62</v>
      </c>
    </row>
    <row r="26" ht="12.75">
      <c r="B26" s="3" t="s">
        <v>63</v>
      </c>
    </row>
    <row r="27" spans="1:6" ht="12.75">
      <c r="A27">
        <v>1</v>
      </c>
      <c r="B27" s="4" t="s">
        <v>64</v>
      </c>
      <c r="C27" t="s">
        <v>65</v>
      </c>
      <c r="F27" t="s">
        <v>66</v>
      </c>
    </row>
    <row r="28" ht="12.75">
      <c r="B28" s="3" t="s">
        <v>67</v>
      </c>
    </row>
    <row r="29" spans="1:6" ht="12.75">
      <c r="A29">
        <v>1</v>
      </c>
      <c r="B29" s="4" t="s">
        <v>43</v>
      </c>
      <c r="C29" t="s">
        <v>44</v>
      </c>
      <c r="D29" s="1" t="s">
        <v>24</v>
      </c>
      <c r="E29" t="s">
        <v>45</v>
      </c>
      <c r="F29" t="s">
        <v>68</v>
      </c>
    </row>
    <row r="30" spans="1:6" ht="12.75">
      <c r="A30">
        <v>2</v>
      </c>
      <c r="B30" s="4" t="s">
        <v>69</v>
      </c>
      <c r="C30" t="s">
        <v>70</v>
      </c>
      <c r="D30" s="1" t="s">
        <v>71</v>
      </c>
      <c r="E30" t="s">
        <v>45</v>
      </c>
      <c r="F30" t="s">
        <v>72</v>
      </c>
    </row>
    <row r="31" spans="1:6" ht="12.75">
      <c r="A31">
        <v>3</v>
      </c>
      <c r="B31" s="4" t="s">
        <v>73</v>
      </c>
      <c r="C31" t="s">
        <v>74</v>
      </c>
      <c r="F31" t="s">
        <v>75</v>
      </c>
    </row>
    <row r="32" spans="1:6" ht="12.75">
      <c r="A32">
        <v>4</v>
      </c>
      <c r="B32" s="4" t="s">
        <v>58</v>
      </c>
      <c r="C32" t="s">
        <v>48</v>
      </c>
      <c r="D32" s="1" t="s">
        <v>59</v>
      </c>
      <c r="E32" t="s">
        <v>7</v>
      </c>
      <c r="F32" t="s">
        <v>76</v>
      </c>
    </row>
    <row r="33" ht="12.75">
      <c r="B33" s="3" t="s">
        <v>77</v>
      </c>
    </row>
    <row r="34" spans="1:6" ht="12.75">
      <c r="A34">
        <v>1</v>
      </c>
      <c r="B34" s="4" t="s">
        <v>22</v>
      </c>
      <c r="C34" t="s">
        <v>23</v>
      </c>
      <c r="D34" s="1" t="s">
        <v>24</v>
      </c>
      <c r="E34" t="s">
        <v>20</v>
      </c>
      <c r="F34" t="s">
        <v>78</v>
      </c>
    </row>
    <row r="35" spans="1:6" ht="12.75">
      <c r="A35">
        <v>2</v>
      </c>
      <c r="B35" s="4" t="s">
        <v>18</v>
      </c>
      <c r="C35" t="s">
        <v>10</v>
      </c>
      <c r="D35" s="1" t="s">
        <v>19</v>
      </c>
      <c r="E35" t="s">
        <v>20</v>
      </c>
      <c r="F35" t="s">
        <v>79</v>
      </c>
    </row>
    <row r="36" ht="12.75">
      <c r="B36" s="3" t="s">
        <v>80</v>
      </c>
    </row>
    <row r="37" spans="1:6" ht="12.75">
      <c r="A37">
        <v>1</v>
      </c>
      <c r="B37" s="4" t="s">
        <v>9</v>
      </c>
      <c r="C37" t="s">
        <v>10</v>
      </c>
      <c r="D37" s="1" t="s">
        <v>11</v>
      </c>
      <c r="E37" t="s">
        <v>7</v>
      </c>
      <c r="F37" t="s">
        <v>81</v>
      </c>
    </row>
    <row r="38" ht="12.75">
      <c r="B38" s="3" t="s">
        <v>82</v>
      </c>
    </row>
    <row r="39" spans="1:6" ht="12.75">
      <c r="A39">
        <v>1</v>
      </c>
      <c r="B39" s="4" t="s">
        <v>83</v>
      </c>
      <c r="C39" t="s">
        <v>84</v>
      </c>
      <c r="D39" s="1" t="s">
        <v>6</v>
      </c>
      <c r="E39" t="s">
        <v>7</v>
      </c>
      <c r="F39" t="s">
        <v>85</v>
      </c>
    </row>
    <row r="40" ht="12.75">
      <c r="B40" s="3" t="s">
        <v>86</v>
      </c>
    </row>
    <row r="41" spans="1:6" ht="12.75">
      <c r="A41">
        <v>1</v>
      </c>
      <c r="B41" s="4" t="s">
        <v>87</v>
      </c>
      <c r="C41" t="s">
        <v>88</v>
      </c>
      <c r="D41" s="1" t="s">
        <v>6</v>
      </c>
      <c r="E41" t="s">
        <v>20</v>
      </c>
      <c r="F41" t="s">
        <v>89</v>
      </c>
    </row>
    <row r="42" spans="1:6" ht="12.75">
      <c r="A42">
        <v>2</v>
      </c>
      <c r="B42" s="4" t="s">
        <v>90</v>
      </c>
      <c r="C42" t="s">
        <v>91</v>
      </c>
      <c r="D42" s="1" t="s">
        <v>15</v>
      </c>
      <c r="E42" t="s">
        <v>20</v>
      </c>
      <c r="F42" t="s">
        <v>92</v>
      </c>
    </row>
    <row r="43" ht="12.75">
      <c r="B43" s="3" t="s">
        <v>93</v>
      </c>
    </row>
    <row r="44" spans="1:6" ht="12.75">
      <c r="A44">
        <v>1</v>
      </c>
      <c r="B44" s="4" t="s">
        <v>47</v>
      </c>
      <c r="C44" t="s">
        <v>48</v>
      </c>
      <c r="D44" s="1" t="s">
        <v>24</v>
      </c>
      <c r="E44" t="s">
        <v>94</v>
      </c>
      <c r="F44" t="s">
        <v>95</v>
      </c>
    </row>
    <row r="45" ht="12.75">
      <c r="B45" s="3" t="s">
        <v>96</v>
      </c>
    </row>
    <row r="46" spans="1:6" ht="12.75">
      <c r="A46">
        <v>1</v>
      </c>
      <c r="B46" s="4" t="s">
        <v>4</v>
      </c>
      <c r="C46" t="s">
        <v>5</v>
      </c>
      <c r="D46" s="1" t="s">
        <v>6</v>
      </c>
      <c r="E46" t="s">
        <v>7</v>
      </c>
      <c r="F46" t="s">
        <v>97</v>
      </c>
    </row>
    <row r="47" spans="1:6" ht="12.75">
      <c r="A47">
        <v>2</v>
      </c>
      <c r="B47" s="4" t="s">
        <v>13</v>
      </c>
      <c r="C47" t="s">
        <v>14</v>
      </c>
      <c r="D47" s="1" t="s">
        <v>15</v>
      </c>
      <c r="E47" t="s">
        <v>7</v>
      </c>
      <c r="F47" t="s">
        <v>98</v>
      </c>
    </row>
    <row r="48" ht="12.75">
      <c r="B48" s="3" t="s">
        <v>99</v>
      </c>
    </row>
    <row r="49" spans="1:6" ht="12.75">
      <c r="A49">
        <v>1</v>
      </c>
      <c r="B49" s="4" t="s">
        <v>33</v>
      </c>
      <c r="C49" t="s">
        <v>34</v>
      </c>
      <c r="D49" s="1" t="s">
        <v>24</v>
      </c>
      <c r="E49" t="s">
        <v>20</v>
      </c>
      <c r="F49" t="s">
        <v>100</v>
      </c>
    </row>
    <row r="50" spans="1:6" ht="12.75">
      <c r="A50">
        <v>2</v>
      </c>
      <c r="B50" s="4" t="s">
        <v>73</v>
      </c>
      <c r="C50" t="s">
        <v>74</v>
      </c>
      <c r="E50" t="s">
        <v>20</v>
      </c>
      <c r="F50" t="s">
        <v>101</v>
      </c>
    </row>
    <row r="51" spans="1:6" ht="12.75">
      <c r="A51">
        <v>3</v>
      </c>
      <c r="B51" s="4" t="s">
        <v>51</v>
      </c>
      <c r="C51" t="s">
        <v>52</v>
      </c>
      <c r="D51" s="1" t="s">
        <v>38</v>
      </c>
      <c r="E51" t="s">
        <v>20</v>
      </c>
      <c r="F51" t="s">
        <v>102</v>
      </c>
    </row>
    <row r="52" ht="12.75">
      <c r="B52" s="3" t="s">
        <v>103</v>
      </c>
    </row>
    <row r="53" spans="1:6" ht="12.75">
      <c r="A53">
        <v>1</v>
      </c>
      <c r="B53" s="4" t="s">
        <v>9</v>
      </c>
      <c r="C53" t="s">
        <v>10</v>
      </c>
      <c r="D53" s="1" t="s">
        <v>11</v>
      </c>
      <c r="E53" t="s">
        <v>7</v>
      </c>
      <c r="F53" t="s">
        <v>104</v>
      </c>
    </row>
    <row r="54" spans="1:6" ht="13.5" customHeight="1">
      <c r="A54">
        <v>2</v>
      </c>
      <c r="B54" s="4" t="s">
        <v>105</v>
      </c>
      <c r="C54" t="s">
        <v>106</v>
      </c>
      <c r="D54" s="1" t="s">
        <v>6</v>
      </c>
      <c r="E54" t="s">
        <v>20</v>
      </c>
      <c r="F54" t="s">
        <v>107</v>
      </c>
    </row>
    <row r="55" spans="1:6" ht="12.75">
      <c r="A55">
        <v>3</v>
      </c>
      <c r="B55" s="4" t="s">
        <v>108</v>
      </c>
      <c r="C55" t="s">
        <v>109</v>
      </c>
      <c r="D55" s="1" t="s">
        <v>6</v>
      </c>
      <c r="E55" t="s">
        <v>20</v>
      </c>
      <c r="F55" t="s">
        <v>110</v>
      </c>
    </row>
    <row r="56" spans="1:6" ht="12.75">
      <c r="A56">
        <v>4</v>
      </c>
      <c r="B56" s="4" t="s">
        <v>111</v>
      </c>
      <c r="C56" t="s">
        <v>112</v>
      </c>
      <c r="D56" s="1" t="s">
        <v>6</v>
      </c>
      <c r="E56" t="s">
        <v>20</v>
      </c>
      <c r="F56" s="5" t="s">
        <v>113</v>
      </c>
    </row>
    <row r="57" spans="1:6" ht="12.75">
      <c r="A57">
        <v>5</v>
      </c>
      <c r="B57" s="4" t="s">
        <v>114</v>
      </c>
      <c r="C57" t="s">
        <v>115</v>
      </c>
      <c r="D57" s="1" t="s">
        <v>6</v>
      </c>
      <c r="E57" t="s">
        <v>20</v>
      </c>
      <c r="F57" t="s">
        <v>113</v>
      </c>
    </row>
    <row r="58" spans="1:6" ht="12.75">
      <c r="A58">
        <v>6</v>
      </c>
      <c r="B58" s="4" t="s">
        <v>116</v>
      </c>
      <c r="C58" t="s">
        <v>112</v>
      </c>
      <c r="D58" s="1" t="s">
        <v>11</v>
      </c>
      <c r="E58" t="s">
        <v>20</v>
      </c>
      <c r="F58" s="5" t="s">
        <v>117</v>
      </c>
    </row>
    <row r="59" spans="1:15" ht="12.75">
      <c r="A59">
        <v>7</v>
      </c>
      <c r="B59" s="6" t="s">
        <v>118</v>
      </c>
      <c r="C59" s="6" t="s">
        <v>14</v>
      </c>
      <c r="D59" s="7" t="s">
        <v>15</v>
      </c>
      <c r="E59" s="6" t="s">
        <v>7</v>
      </c>
      <c r="F59" s="8" t="s">
        <v>119</v>
      </c>
      <c r="G59" s="7"/>
      <c r="H59" s="9"/>
      <c r="I59" s="10"/>
      <c r="J59" s="10"/>
      <c r="K59" s="10"/>
      <c r="L59" s="11"/>
      <c r="M59" s="11"/>
      <c r="N59" s="11"/>
      <c r="O59" s="11"/>
    </row>
    <row r="60" spans="1:6" ht="12.75">
      <c r="A60">
        <v>8</v>
      </c>
      <c r="B60" s="4" t="s">
        <v>120</v>
      </c>
      <c r="C60" t="s">
        <v>121</v>
      </c>
      <c r="D60" s="1" t="s">
        <v>15</v>
      </c>
      <c r="E60" t="s">
        <v>20</v>
      </c>
      <c r="F60" s="5" t="s">
        <v>122</v>
      </c>
    </row>
    <row r="61" spans="1:15" ht="12.75">
      <c r="A61">
        <v>9</v>
      </c>
      <c r="B61" s="6" t="s">
        <v>123</v>
      </c>
      <c r="C61" s="6" t="s">
        <v>124</v>
      </c>
      <c r="D61" s="7" t="s">
        <v>125</v>
      </c>
      <c r="E61" s="6" t="s">
        <v>20</v>
      </c>
      <c r="F61" s="8" t="s">
        <v>126</v>
      </c>
      <c r="G61" s="7"/>
      <c r="H61" s="9"/>
      <c r="I61" s="10"/>
      <c r="J61" s="10"/>
      <c r="K61" s="10"/>
      <c r="L61" s="11"/>
      <c r="M61" s="11"/>
      <c r="N61" s="11"/>
      <c r="O61" s="11"/>
    </row>
    <row r="62" ht="12.75">
      <c r="B62" s="3" t="s">
        <v>127</v>
      </c>
    </row>
    <row r="63" spans="1:6" ht="12.75">
      <c r="A63">
        <v>1</v>
      </c>
      <c r="B63" s="4" t="s">
        <v>128</v>
      </c>
      <c r="C63" t="s">
        <v>129</v>
      </c>
      <c r="D63" s="1" t="s">
        <v>15</v>
      </c>
      <c r="E63" t="s">
        <v>20</v>
      </c>
      <c r="F63" t="s">
        <v>130</v>
      </c>
    </row>
    <row r="64" spans="1:6" ht="12.75">
      <c r="A64">
        <v>2</v>
      </c>
      <c r="B64" s="4" t="s">
        <v>131</v>
      </c>
      <c r="C64" t="s">
        <v>132</v>
      </c>
      <c r="D64" s="1" t="s">
        <v>15</v>
      </c>
      <c r="E64" t="s">
        <v>20</v>
      </c>
      <c r="F64" t="s">
        <v>133</v>
      </c>
    </row>
    <row r="65" spans="1:6" ht="12.75">
      <c r="A65">
        <v>3</v>
      </c>
      <c r="B65" s="4" t="s">
        <v>134</v>
      </c>
      <c r="C65" t="s">
        <v>135</v>
      </c>
      <c r="D65" s="1" t="s">
        <v>11</v>
      </c>
      <c r="E65" t="s">
        <v>20</v>
      </c>
      <c r="F65" t="s">
        <v>136</v>
      </c>
    </row>
    <row r="66" spans="1:6" ht="12.75">
      <c r="A66">
        <v>4</v>
      </c>
      <c r="B66" s="4" t="s">
        <v>61</v>
      </c>
      <c r="C66" t="s">
        <v>48</v>
      </c>
      <c r="D66" s="1" t="s">
        <v>11</v>
      </c>
      <c r="E66" t="s">
        <v>7</v>
      </c>
      <c r="F66" t="s">
        <v>137</v>
      </c>
    </row>
    <row r="67" ht="12.75">
      <c r="B67" s="3" t="s">
        <v>138</v>
      </c>
    </row>
    <row r="68" spans="1:6" ht="12.75">
      <c r="A68">
        <v>1</v>
      </c>
      <c r="B68" s="4" t="s">
        <v>105</v>
      </c>
      <c r="C68" t="s">
        <v>106</v>
      </c>
      <c r="D68" s="1" t="s">
        <v>6</v>
      </c>
      <c r="E68" t="s">
        <v>20</v>
      </c>
      <c r="F68" t="s">
        <v>139</v>
      </c>
    </row>
    <row r="69" spans="1:6" ht="12.75">
      <c r="A69">
        <v>2</v>
      </c>
      <c r="B69" s="4" t="s">
        <v>140</v>
      </c>
      <c r="C69" t="s">
        <v>141</v>
      </c>
      <c r="D69" s="1" t="s">
        <v>6</v>
      </c>
      <c r="E69" t="s">
        <v>7</v>
      </c>
      <c r="F69" t="s">
        <v>142</v>
      </c>
    </row>
    <row r="70" spans="1:6" ht="12.75">
      <c r="A70">
        <v>3</v>
      </c>
      <c r="B70" s="4" t="s">
        <v>143</v>
      </c>
      <c r="C70" t="s">
        <v>144</v>
      </c>
      <c r="D70" s="1" t="s">
        <v>24</v>
      </c>
      <c r="E70" t="s">
        <v>20</v>
      </c>
      <c r="F70" t="s">
        <v>142</v>
      </c>
    </row>
    <row r="71" spans="1:6" ht="12.75">
      <c r="A71">
        <v>4</v>
      </c>
      <c r="B71" s="4" t="s">
        <v>114</v>
      </c>
      <c r="C71" t="s">
        <v>115</v>
      </c>
      <c r="D71" s="1" t="s">
        <v>6</v>
      </c>
      <c r="E71" t="s">
        <v>20</v>
      </c>
      <c r="F71" t="s">
        <v>142</v>
      </c>
    </row>
    <row r="72" spans="1:6" ht="12.75">
      <c r="A72">
        <v>5</v>
      </c>
      <c r="B72" s="4" t="s">
        <v>116</v>
      </c>
      <c r="C72" t="s">
        <v>112</v>
      </c>
      <c r="D72" s="1" t="s">
        <v>11</v>
      </c>
      <c r="E72" t="s">
        <v>20</v>
      </c>
      <c r="F72" t="s">
        <v>145</v>
      </c>
    </row>
    <row r="73" spans="2:6" ht="12.75">
      <c r="B73" s="4" t="s">
        <v>146</v>
      </c>
      <c r="C73" t="s">
        <v>141</v>
      </c>
      <c r="D73" s="1" t="s">
        <v>11</v>
      </c>
      <c r="E73" t="s">
        <v>20</v>
      </c>
      <c r="F73" t="s">
        <v>147</v>
      </c>
    </row>
    <row r="74" ht="12.75">
      <c r="B74" s="3" t="s">
        <v>148</v>
      </c>
    </row>
    <row r="75" spans="1:6" ht="12.75">
      <c r="A75">
        <v>1</v>
      </c>
      <c r="B75" s="4" t="s">
        <v>149</v>
      </c>
      <c r="C75" t="s">
        <v>150</v>
      </c>
      <c r="D75" s="1" t="s">
        <v>38</v>
      </c>
      <c r="E75" t="s">
        <v>20</v>
      </c>
      <c r="F75" t="s">
        <v>151</v>
      </c>
    </row>
    <row r="76" spans="1:6" ht="12.75">
      <c r="A76">
        <v>2</v>
      </c>
      <c r="B76" s="4" t="s">
        <v>69</v>
      </c>
      <c r="C76" t="s">
        <v>70</v>
      </c>
      <c r="D76" s="1" t="s">
        <v>38</v>
      </c>
      <c r="F76" t="s">
        <v>152</v>
      </c>
    </row>
    <row r="77" spans="1:6" ht="12.75">
      <c r="A77">
        <v>3</v>
      </c>
      <c r="B77" s="4" t="s">
        <v>143</v>
      </c>
      <c r="C77" t="s">
        <v>153</v>
      </c>
      <c r="D77" s="1" t="s">
        <v>24</v>
      </c>
      <c r="E77" t="s">
        <v>20</v>
      </c>
      <c r="F77" t="s">
        <v>154</v>
      </c>
    </row>
    <row r="78" spans="1:6" ht="12.75">
      <c r="A78">
        <v>4</v>
      </c>
      <c r="B78" s="4" t="s">
        <v>155</v>
      </c>
      <c r="C78" t="s">
        <v>156</v>
      </c>
      <c r="D78" s="1" t="s">
        <v>15</v>
      </c>
      <c r="E78" t="s">
        <v>20</v>
      </c>
      <c r="F78" t="s">
        <v>154</v>
      </c>
    </row>
    <row r="79" spans="1:6" ht="12.75">
      <c r="A79">
        <v>5</v>
      </c>
      <c r="B79" s="4" t="s">
        <v>157</v>
      </c>
      <c r="C79" t="s">
        <v>158</v>
      </c>
      <c r="D79" s="1" t="s">
        <v>38</v>
      </c>
      <c r="E79" t="s">
        <v>20</v>
      </c>
      <c r="F79" t="s">
        <v>159</v>
      </c>
    </row>
    <row r="80" spans="1:6" ht="12.75">
      <c r="A80">
        <v>6</v>
      </c>
      <c r="B80" s="4" t="s">
        <v>131</v>
      </c>
      <c r="C80" t="s">
        <v>132</v>
      </c>
      <c r="D80" s="1" t="s">
        <v>15</v>
      </c>
      <c r="E80" t="s">
        <v>20</v>
      </c>
      <c r="F80" t="s">
        <v>139</v>
      </c>
    </row>
    <row r="81" spans="1:6" ht="12.75">
      <c r="A81">
        <v>7</v>
      </c>
      <c r="B81" s="4" t="s">
        <v>134</v>
      </c>
      <c r="C81" t="s">
        <v>135</v>
      </c>
      <c r="D81" s="1" t="s">
        <v>11</v>
      </c>
      <c r="E81" t="s">
        <v>20</v>
      </c>
      <c r="F81" t="s">
        <v>160</v>
      </c>
    </row>
    <row r="82" spans="2:6" ht="12.75">
      <c r="B82" s="4" t="s">
        <v>161</v>
      </c>
      <c r="C82" t="s">
        <v>162</v>
      </c>
      <c r="D82" s="1" t="s">
        <v>6</v>
      </c>
      <c r="E82" t="s">
        <v>20</v>
      </c>
      <c r="F82" t="s">
        <v>147</v>
      </c>
    </row>
    <row r="83" ht="12.75">
      <c r="B83" s="3" t="s">
        <v>163</v>
      </c>
    </row>
    <row r="84" spans="1:6" ht="12.75">
      <c r="A84">
        <v>1</v>
      </c>
      <c r="B84" s="4" t="s">
        <v>164</v>
      </c>
      <c r="C84" t="s">
        <v>48</v>
      </c>
      <c r="D84" s="1" t="s">
        <v>24</v>
      </c>
      <c r="E84" t="s">
        <v>20</v>
      </c>
      <c r="F84" t="s">
        <v>165</v>
      </c>
    </row>
    <row r="85" spans="1:6" ht="12.75">
      <c r="A85">
        <v>2</v>
      </c>
      <c r="B85" s="4" t="s">
        <v>166</v>
      </c>
      <c r="C85" t="s">
        <v>132</v>
      </c>
      <c r="D85" s="1" t="s">
        <v>15</v>
      </c>
      <c r="E85" t="s">
        <v>20</v>
      </c>
      <c r="F85" t="s">
        <v>167</v>
      </c>
    </row>
    <row r="86" ht="12.75">
      <c r="B86" s="3" t="s">
        <v>168</v>
      </c>
    </row>
    <row r="87" spans="1:6" ht="12.75">
      <c r="A87">
        <v>1</v>
      </c>
      <c r="B87" s="4" t="s">
        <v>169</v>
      </c>
      <c r="C87" t="s">
        <v>170</v>
      </c>
      <c r="D87" s="1" t="s">
        <v>11</v>
      </c>
      <c r="E87" t="s">
        <v>7</v>
      </c>
      <c r="F87" t="s">
        <v>171</v>
      </c>
    </row>
    <row r="88" spans="1:6" ht="12.75">
      <c r="A88">
        <v>2</v>
      </c>
      <c r="B88" s="4" t="s">
        <v>172</v>
      </c>
      <c r="C88" t="s">
        <v>173</v>
      </c>
      <c r="D88" s="1" t="s">
        <v>15</v>
      </c>
      <c r="E88" t="s">
        <v>7</v>
      </c>
      <c r="F88" t="s">
        <v>174</v>
      </c>
    </row>
    <row r="89" ht="12.75">
      <c r="B89" s="3" t="s">
        <v>175</v>
      </c>
    </row>
    <row r="90" spans="1:6" ht="12.75">
      <c r="A90">
        <v>1</v>
      </c>
      <c r="B90" s="4" t="s">
        <v>176</v>
      </c>
      <c r="C90" t="s">
        <v>141</v>
      </c>
      <c r="D90" s="1" t="s">
        <v>38</v>
      </c>
      <c r="E90" t="s">
        <v>45</v>
      </c>
      <c r="F90" t="s">
        <v>177</v>
      </c>
    </row>
    <row r="91" ht="12.75">
      <c r="B91" s="3" t="s">
        <v>178</v>
      </c>
    </row>
    <row r="92" spans="1:6" ht="12.75">
      <c r="A92">
        <v>1</v>
      </c>
      <c r="B92" s="4" t="s">
        <v>179</v>
      </c>
      <c r="C92" t="s">
        <v>150</v>
      </c>
      <c r="D92" s="1" t="s">
        <v>15</v>
      </c>
      <c r="E92" t="s">
        <v>94</v>
      </c>
      <c r="F92" t="s">
        <v>180</v>
      </c>
    </row>
    <row r="93" spans="1:6" ht="12.75">
      <c r="A93">
        <v>2</v>
      </c>
      <c r="B93" s="4" t="s">
        <v>181</v>
      </c>
      <c r="C93" t="s">
        <v>182</v>
      </c>
      <c r="D93" s="1" t="s">
        <v>6</v>
      </c>
      <c r="E93" t="s">
        <v>94</v>
      </c>
      <c r="F93" t="s">
        <v>183</v>
      </c>
    </row>
    <row r="94" spans="1:6" ht="12.75">
      <c r="A94">
        <v>3</v>
      </c>
      <c r="B94" s="4" t="s">
        <v>184</v>
      </c>
      <c r="C94" t="s">
        <v>185</v>
      </c>
      <c r="D94" s="1" t="s">
        <v>15</v>
      </c>
      <c r="E94" t="s">
        <v>94</v>
      </c>
      <c r="F94" t="s">
        <v>186</v>
      </c>
    </row>
    <row r="95" spans="1:6" ht="12.75">
      <c r="A95">
        <v>4</v>
      </c>
      <c r="B95" s="4" t="s">
        <v>187</v>
      </c>
      <c r="C95" t="s">
        <v>188</v>
      </c>
      <c r="D95" s="1" t="s">
        <v>6</v>
      </c>
      <c r="E95" t="s">
        <v>45</v>
      </c>
      <c r="F95" t="s">
        <v>189</v>
      </c>
    </row>
    <row r="96" ht="12.75">
      <c r="B96" s="3" t="s">
        <v>190</v>
      </c>
    </row>
    <row r="97" spans="1:6" ht="12.75">
      <c r="A97">
        <v>1</v>
      </c>
      <c r="B97" s="4" t="s">
        <v>191</v>
      </c>
      <c r="C97" t="s">
        <v>192</v>
      </c>
      <c r="D97" s="1" t="s">
        <v>38</v>
      </c>
      <c r="E97" t="s">
        <v>45</v>
      </c>
      <c r="F97" t="s">
        <v>193</v>
      </c>
    </row>
    <row r="98" spans="1:6" ht="12.75">
      <c r="A98">
        <v>2</v>
      </c>
      <c r="B98" s="4" t="s">
        <v>194</v>
      </c>
      <c r="C98" t="s">
        <v>195</v>
      </c>
      <c r="D98" s="1" t="s">
        <v>24</v>
      </c>
      <c r="E98" t="s">
        <v>45</v>
      </c>
      <c r="F98" t="s">
        <v>196</v>
      </c>
    </row>
    <row r="99" spans="1:6" ht="12.75">
      <c r="A99">
        <v>3</v>
      </c>
      <c r="B99" s="4" t="s">
        <v>197</v>
      </c>
      <c r="C99" t="s">
        <v>198</v>
      </c>
      <c r="D99" s="1" t="s">
        <v>24</v>
      </c>
      <c r="E99" t="s">
        <v>94</v>
      </c>
      <c r="F99" t="s">
        <v>199</v>
      </c>
    </row>
    <row r="100" ht="12.75">
      <c r="B100" s="3" t="s">
        <v>200</v>
      </c>
    </row>
    <row r="101" spans="1:6" ht="12.75">
      <c r="A101">
        <v>1</v>
      </c>
      <c r="B101" s="4" t="s">
        <v>201</v>
      </c>
      <c r="C101" t="s">
        <v>34</v>
      </c>
      <c r="D101" s="1" t="s">
        <v>53</v>
      </c>
      <c r="E101" t="s">
        <v>94</v>
      </c>
      <c r="F101" t="s">
        <v>202</v>
      </c>
    </row>
    <row r="102" ht="12.75">
      <c r="B102" s="3" t="s">
        <v>203</v>
      </c>
    </row>
    <row r="103" spans="1:6" ht="12.75">
      <c r="A103">
        <v>1</v>
      </c>
      <c r="B103" s="4" t="s">
        <v>201</v>
      </c>
      <c r="C103" t="s">
        <v>34</v>
      </c>
      <c r="D103" s="1" t="s">
        <v>53</v>
      </c>
      <c r="E103" t="s">
        <v>204</v>
      </c>
      <c r="F103" t="s">
        <v>205</v>
      </c>
    </row>
    <row r="104" ht="12.75">
      <c r="B104" s="3" t="s">
        <v>206</v>
      </c>
    </row>
    <row r="105" spans="1:6" ht="12.75">
      <c r="A105">
        <v>1</v>
      </c>
      <c r="B105" s="4" t="s">
        <v>111</v>
      </c>
      <c r="C105" t="s">
        <v>112</v>
      </c>
      <c r="D105" s="1" t="s">
        <v>6</v>
      </c>
      <c r="E105" t="s">
        <v>94</v>
      </c>
      <c r="F105" t="s">
        <v>207</v>
      </c>
    </row>
    <row r="106" spans="1:6" ht="12.75">
      <c r="A106">
        <v>2</v>
      </c>
      <c r="B106" s="4" t="s">
        <v>169</v>
      </c>
      <c r="C106" t="s">
        <v>170</v>
      </c>
      <c r="D106" s="1" t="s">
        <v>11</v>
      </c>
      <c r="E106" t="s">
        <v>7</v>
      </c>
      <c r="F106" t="s">
        <v>208</v>
      </c>
    </row>
    <row r="107" spans="1:6" ht="12.75">
      <c r="A107">
        <v>3</v>
      </c>
      <c r="B107" s="4" t="s">
        <v>108</v>
      </c>
      <c r="C107" t="s">
        <v>109</v>
      </c>
      <c r="D107" s="1" t="s">
        <v>6</v>
      </c>
      <c r="E107" t="s">
        <v>94</v>
      </c>
      <c r="F107" t="s">
        <v>209</v>
      </c>
    </row>
    <row r="108" spans="1:6" ht="12.75">
      <c r="A108">
        <v>4</v>
      </c>
      <c r="B108" s="4" t="s">
        <v>105</v>
      </c>
      <c r="C108" t="s">
        <v>106</v>
      </c>
      <c r="D108" s="1" t="s">
        <v>6</v>
      </c>
      <c r="E108" t="s">
        <v>94</v>
      </c>
      <c r="F108" t="s">
        <v>210</v>
      </c>
    </row>
    <row r="109" spans="1:6" ht="12.75">
      <c r="A109">
        <v>5</v>
      </c>
      <c r="B109" s="4" t="s">
        <v>172</v>
      </c>
      <c r="C109" t="s">
        <v>173</v>
      </c>
      <c r="D109" s="1" t="s">
        <v>15</v>
      </c>
      <c r="E109" t="s">
        <v>7</v>
      </c>
      <c r="F109" t="s">
        <v>211</v>
      </c>
    </row>
    <row r="110" spans="1:6" ht="12.75">
      <c r="A110">
        <v>6</v>
      </c>
      <c r="B110" s="4" t="s">
        <v>116</v>
      </c>
      <c r="C110" t="s">
        <v>112</v>
      </c>
      <c r="D110" s="1" t="s">
        <v>11</v>
      </c>
      <c r="E110" t="s">
        <v>94</v>
      </c>
      <c r="F110" t="s">
        <v>212</v>
      </c>
    </row>
    <row r="111" ht="12.75">
      <c r="B111" s="3" t="s">
        <v>213</v>
      </c>
    </row>
    <row r="112" spans="1:6" ht="12.75">
      <c r="A112">
        <v>1</v>
      </c>
      <c r="B112" s="4" t="s">
        <v>214</v>
      </c>
      <c r="C112" t="s">
        <v>215</v>
      </c>
      <c r="D112" s="1" t="s">
        <v>71</v>
      </c>
      <c r="E112" t="s">
        <v>45</v>
      </c>
      <c r="F112" t="s">
        <v>216</v>
      </c>
    </row>
    <row r="113" ht="12.75">
      <c r="B113" s="3" t="s">
        <v>217</v>
      </c>
    </row>
    <row r="114" spans="1:6" ht="12.75">
      <c r="A114">
        <v>1</v>
      </c>
      <c r="B114" s="4" t="s">
        <v>218</v>
      </c>
      <c r="C114" t="s">
        <v>88</v>
      </c>
      <c r="D114" s="1" t="s">
        <v>19</v>
      </c>
      <c r="E114" t="s">
        <v>94</v>
      </c>
      <c r="F114" t="s">
        <v>219</v>
      </c>
    </row>
    <row r="115" spans="1:6" ht="12.75">
      <c r="A115">
        <v>2</v>
      </c>
      <c r="B115" s="4" t="s">
        <v>220</v>
      </c>
      <c r="C115" t="s">
        <v>221</v>
      </c>
      <c r="D115" s="1" t="s">
        <v>222</v>
      </c>
      <c r="E115" t="s">
        <v>223</v>
      </c>
      <c r="F115" t="s">
        <v>224</v>
      </c>
    </row>
    <row r="116" ht="12.75">
      <c r="B116" s="3" t="s">
        <v>225</v>
      </c>
    </row>
    <row r="117" spans="1:6" ht="12.75">
      <c r="A117">
        <v>1</v>
      </c>
      <c r="B117" s="4" t="s">
        <v>128</v>
      </c>
      <c r="C117" t="s">
        <v>129</v>
      </c>
      <c r="D117" s="1" t="s">
        <v>15</v>
      </c>
      <c r="E117" t="s">
        <v>94</v>
      </c>
      <c r="F117" t="s">
        <v>226</v>
      </c>
    </row>
    <row r="118" spans="1:6" ht="12.75">
      <c r="A118">
        <v>2</v>
      </c>
      <c r="B118" s="4" t="s">
        <v>227</v>
      </c>
      <c r="C118" t="s">
        <v>228</v>
      </c>
      <c r="D118" s="1" t="s">
        <v>15</v>
      </c>
      <c r="E118" t="s">
        <v>94</v>
      </c>
      <c r="F118" t="s">
        <v>229</v>
      </c>
    </row>
    <row r="119" ht="12.75">
      <c r="B119" s="3" t="s">
        <v>230</v>
      </c>
    </row>
    <row r="120" spans="1:6" ht="12.75">
      <c r="A120">
        <v>1</v>
      </c>
      <c r="B120" s="4" t="s">
        <v>231</v>
      </c>
      <c r="C120" t="s">
        <v>232</v>
      </c>
      <c r="D120" s="1" t="s">
        <v>24</v>
      </c>
      <c r="E120" t="s">
        <v>45</v>
      </c>
      <c r="F120" t="s">
        <v>233</v>
      </c>
    </row>
    <row r="121" spans="1:6" ht="12.75">
      <c r="A121">
        <v>2</v>
      </c>
      <c r="B121" s="4" t="s">
        <v>105</v>
      </c>
      <c r="C121" t="s">
        <v>234</v>
      </c>
      <c r="D121" s="1" t="s">
        <v>24</v>
      </c>
      <c r="E121" t="s">
        <v>94</v>
      </c>
      <c r="F121" t="s">
        <v>235</v>
      </c>
    </row>
    <row r="122" ht="12.75">
      <c r="B122" s="3" t="s">
        <v>236</v>
      </c>
    </row>
    <row r="123" spans="2:6" ht="12.75">
      <c r="B123" s="4" t="s">
        <v>237</v>
      </c>
      <c r="C123" t="s">
        <v>238</v>
      </c>
      <c r="D123" s="1" t="s">
        <v>38</v>
      </c>
      <c r="E123" t="s">
        <v>94</v>
      </c>
      <c r="F123" t="s">
        <v>212</v>
      </c>
    </row>
    <row r="124" ht="12.75">
      <c r="B124" s="3" t="s">
        <v>239</v>
      </c>
    </row>
    <row r="125" spans="1:6" ht="12.75">
      <c r="A125">
        <v>1</v>
      </c>
      <c r="B125" s="4" t="s">
        <v>26</v>
      </c>
      <c r="C125" t="s">
        <v>240</v>
      </c>
      <c r="D125" s="1" t="s">
        <v>71</v>
      </c>
      <c r="E125" t="s">
        <v>20</v>
      </c>
      <c r="F125" t="s">
        <v>241</v>
      </c>
    </row>
    <row r="126" spans="1:6" ht="12.75">
      <c r="A126">
        <v>2</v>
      </c>
      <c r="B126" s="4" t="s">
        <v>191</v>
      </c>
      <c r="C126" t="s">
        <v>192</v>
      </c>
      <c r="D126" s="1" t="s">
        <v>38</v>
      </c>
      <c r="E126" t="s">
        <v>45</v>
      </c>
      <c r="F126" t="s">
        <v>242</v>
      </c>
    </row>
    <row r="127" ht="12.75">
      <c r="B127" s="3" t="s">
        <v>243</v>
      </c>
    </row>
    <row r="128" spans="1:7" ht="12.75">
      <c r="A128">
        <v>1</v>
      </c>
      <c r="B128" s="4" t="s">
        <v>191</v>
      </c>
      <c r="C128" t="s">
        <v>192</v>
      </c>
      <c r="D128" s="1" t="s">
        <v>38</v>
      </c>
      <c r="E128" t="s">
        <v>45</v>
      </c>
      <c r="F128" t="s">
        <v>244</v>
      </c>
      <c r="G128" t="s">
        <v>245</v>
      </c>
    </row>
    <row r="129" spans="1:6" ht="12.75">
      <c r="A129">
        <v>2</v>
      </c>
      <c r="B129" s="4" t="s">
        <v>231</v>
      </c>
      <c r="C129" t="s">
        <v>232</v>
      </c>
      <c r="D129" s="1" t="s">
        <v>24</v>
      </c>
      <c r="E129" t="s">
        <v>45</v>
      </c>
      <c r="F129" t="s">
        <v>246</v>
      </c>
    </row>
    <row r="130" spans="1:6" ht="12.75">
      <c r="A130">
        <v>3</v>
      </c>
      <c r="B130" s="4" t="s">
        <v>194</v>
      </c>
      <c r="C130" t="s">
        <v>195</v>
      </c>
      <c r="D130" s="1" t="s">
        <v>24</v>
      </c>
      <c r="E130" t="s">
        <v>45</v>
      </c>
      <c r="F130" t="s">
        <v>247</v>
      </c>
    </row>
    <row r="131" spans="1:6" ht="12.75">
      <c r="A131">
        <v>4</v>
      </c>
      <c r="B131" s="4" t="s">
        <v>197</v>
      </c>
      <c r="C131" t="s">
        <v>198</v>
      </c>
      <c r="D131" s="1" t="s">
        <v>24</v>
      </c>
      <c r="E131" t="s">
        <v>20</v>
      </c>
      <c r="F131" t="s">
        <v>248</v>
      </c>
    </row>
    <row r="132" ht="12.75">
      <c r="B132" s="3" t="s">
        <v>249</v>
      </c>
    </row>
    <row r="133" spans="1:6" ht="12.75">
      <c r="A133">
        <v>1</v>
      </c>
      <c r="B133" s="4" t="s">
        <v>176</v>
      </c>
      <c r="C133" t="s">
        <v>141</v>
      </c>
      <c r="D133" s="1" t="s">
        <v>38</v>
      </c>
      <c r="E133" t="s">
        <v>45</v>
      </c>
      <c r="F133" t="s">
        <v>250</v>
      </c>
    </row>
    <row r="141" ht="12.75">
      <c r="B141" s="3"/>
    </row>
    <row r="155" ht="12.75">
      <c r="B155" s="3"/>
    </row>
    <row r="161" ht="12.75">
      <c r="B161" s="3"/>
    </row>
    <row r="163" ht="12.75">
      <c r="B163" s="4"/>
    </row>
    <row r="166" ht="12.75">
      <c r="B166" s="3"/>
    </row>
    <row r="169" ht="12.75">
      <c r="B169" s="3"/>
    </row>
    <row r="172" ht="12.75">
      <c r="B172" s="3"/>
    </row>
    <row r="177" ht="12.75">
      <c r="B177" s="3"/>
    </row>
    <row r="180" ht="12.75">
      <c r="B180" s="3"/>
    </row>
    <row r="186" ht="12.75">
      <c r="B186" s="3"/>
    </row>
    <row r="188" ht="12.75">
      <c r="B188" s="4"/>
    </row>
    <row r="191" ht="12.75">
      <c r="B191" s="3"/>
    </row>
    <row r="194" ht="12.75">
      <c r="B194" s="3"/>
    </row>
    <row r="197" ht="12.75">
      <c r="B197" s="3"/>
    </row>
    <row r="198" s="4" customFormat="1" ht="12.75">
      <c r="D198" s="12"/>
    </row>
    <row r="199" s="4" customFormat="1" ht="12.75">
      <c r="D199" s="12"/>
    </row>
    <row r="200" s="4" customFormat="1" ht="12.75">
      <c r="D200" s="12"/>
    </row>
    <row r="201" ht="12.75">
      <c r="B201" s="3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3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3"/>
    </row>
    <row r="215" ht="12.75">
      <c r="B215" s="4"/>
    </row>
    <row r="216" ht="12.75">
      <c r="B216" s="4"/>
    </row>
    <row r="217" ht="12.75">
      <c r="B217" s="3"/>
    </row>
    <row r="218" ht="12.75">
      <c r="B218" s="4"/>
    </row>
    <row r="219" ht="12.75">
      <c r="B219" s="4"/>
    </row>
    <row r="220" ht="12.75">
      <c r="B220" s="3"/>
    </row>
    <row r="221" ht="12.75">
      <c r="B221" s="4"/>
    </row>
    <row r="222" ht="12.75">
      <c r="B222" s="4"/>
    </row>
    <row r="223" ht="12.75">
      <c r="B223" s="4"/>
    </row>
    <row r="224" ht="12.75">
      <c r="B224" s="3"/>
    </row>
    <row r="225" ht="12.75">
      <c r="B225" s="4"/>
    </row>
    <row r="226" ht="12.75">
      <c r="B226" s="4"/>
    </row>
  </sheetData>
  <sheetProtection selectLockedCells="1" selectUnlockedCells="1"/>
  <mergeCells count="2">
    <mergeCell ref="B1:F1"/>
    <mergeCell ref="B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="80" zoomScaleNormal="80" workbookViewId="0" topLeftCell="A1">
      <selection activeCell="R7" sqref="R7"/>
    </sheetView>
  </sheetViews>
  <sheetFormatPr defaultColWidth="9.00390625" defaultRowHeight="12.75"/>
  <cols>
    <col min="1" max="2" width="11.25390625" style="13" customWidth="1"/>
    <col min="3" max="3" width="8.25390625" style="14" customWidth="1"/>
    <col min="4" max="4" width="25.625" style="13" customWidth="1"/>
    <col min="5" max="5" width="7.25390625" style="13" customWidth="1"/>
    <col min="6" max="6" width="6.375" style="13" customWidth="1"/>
    <col min="7" max="7" width="6.375" style="14" customWidth="1"/>
    <col min="8" max="8" width="6.375" style="13" customWidth="1"/>
    <col min="9" max="9" width="6.375" style="14" customWidth="1"/>
    <col min="10" max="13" width="6.375" style="13" customWidth="1"/>
    <col min="14" max="14" width="6.375" style="14" customWidth="1"/>
    <col min="15" max="17" width="6.375" style="13" customWidth="1"/>
    <col min="18" max="18" width="4.875" style="15" customWidth="1"/>
    <col min="19" max="20" width="6.375" style="13" customWidth="1"/>
    <col min="21" max="30" width="6.375" style="16" customWidth="1"/>
    <col min="31" max="32" width="7.125" style="16" customWidth="1"/>
    <col min="33" max="16384" width="9.125" style="13" customWidth="1"/>
  </cols>
  <sheetData>
    <row r="1" spans="1:18" ht="12.75">
      <c r="A1" s="13" t="s">
        <v>251</v>
      </c>
      <c r="F1" s="13" t="s">
        <v>252</v>
      </c>
      <c r="H1" s="13" t="s">
        <v>252</v>
      </c>
      <c r="J1" s="13" t="s">
        <v>252</v>
      </c>
      <c r="K1" s="13" t="s">
        <v>252</v>
      </c>
      <c r="L1" s="13" t="s">
        <v>252</v>
      </c>
      <c r="M1" s="13" t="s">
        <v>252</v>
      </c>
      <c r="O1" s="13" t="s">
        <v>252</v>
      </c>
      <c r="R1" s="15" t="s">
        <v>253</v>
      </c>
    </row>
    <row r="2" spans="1:30" ht="12.75">
      <c r="A2" s="17" t="s">
        <v>254</v>
      </c>
      <c r="B2" s="17" t="s">
        <v>255</v>
      </c>
      <c r="C2" s="18" t="s">
        <v>256</v>
      </c>
      <c r="D2" s="17" t="s">
        <v>257</v>
      </c>
      <c r="E2" s="17" t="s">
        <v>258</v>
      </c>
      <c r="F2" s="19">
        <v>100</v>
      </c>
      <c r="G2" s="20" t="s">
        <v>259</v>
      </c>
      <c r="H2" s="19" t="s">
        <v>260</v>
      </c>
      <c r="I2" s="20" t="s">
        <v>259</v>
      </c>
      <c r="J2" s="19" t="s">
        <v>245</v>
      </c>
      <c r="K2" s="19" t="s">
        <v>261</v>
      </c>
      <c r="L2" s="19">
        <v>400</v>
      </c>
      <c r="M2" s="19">
        <v>110</v>
      </c>
      <c r="N2" s="20" t="s">
        <v>259</v>
      </c>
      <c r="O2" s="19" t="s">
        <v>262</v>
      </c>
      <c r="P2" s="19" t="s">
        <v>263</v>
      </c>
      <c r="Q2" s="19" t="s">
        <v>264</v>
      </c>
      <c r="R2" s="19" t="s">
        <v>265</v>
      </c>
      <c r="S2" s="19">
        <v>1500</v>
      </c>
      <c r="T2" s="21"/>
      <c r="U2" s="19">
        <v>100</v>
      </c>
      <c r="V2" s="19" t="s">
        <v>260</v>
      </c>
      <c r="W2" s="19" t="s">
        <v>245</v>
      </c>
      <c r="X2" s="19" t="s">
        <v>261</v>
      </c>
      <c r="Y2" s="19">
        <v>400</v>
      </c>
      <c r="Z2" s="19">
        <v>110</v>
      </c>
      <c r="AA2" s="19" t="s">
        <v>262</v>
      </c>
      <c r="AB2" s="19" t="s">
        <v>263</v>
      </c>
      <c r="AC2" s="19" t="s">
        <v>264</v>
      </c>
      <c r="AD2" s="19">
        <v>1500</v>
      </c>
    </row>
    <row r="3" spans="1:30" ht="12.75">
      <c r="A3" s="22" t="s">
        <v>266</v>
      </c>
      <c r="B3" s="23"/>
      <c r="C3" s="24"/>
      <c r="D3" s="23"/>
      <c r="E3" s="25">
        <f>SUM(U3:AD3)</f>
        <v>0</v>
      </c>
      <c r="F3" s="26"/>
      <c r="G3" s="27"/>
      <c r="H3" s="26"/>
      <c r="I3" s="27"/>
      <c r="J3" s="26"/>
      <c r="K3" s="26"/>
      <c r="L3" s="26"/>
      <c r="M3" s="26"/>
      <c r="N3" s="27"/>
      <c r="O3" s="26"/>
      <c r="P3" s="26"/>
      <c r="Q3" s="26"/>
      <c r="R3" s="28"/>
      <c r="S3" s="26"/>
      <c r="T3" s="29"/>
      <c r="U3" s="28">
        <f aca="true" t="shared" si="0" ref="U3:U35">IF(F3="",0,IF((F3&gt;1800),0,ROUNDDOWN(25.4347*POWER(18-F3/100,1.81),0)))</f>
        <v>0</v>
      </c>
      <c r="V3" s="28">
        <f aca="true" t="shared" si="1" ref="V3:V35">IF(H3="",0,IF(H3&lt;220,0,ROUNDDOWN(0.14354*POWER(H3-220,1.4),0)))</f>
        <v>0</v>
      </c>
      <c r="W3" s="28">
        <f aca="true" t="shared" si="2" ref="W3:W35">IF(J3="",0,IF(J3&lt;150,0,ROUNDDOWN(51.39*POWER(J3/100-1.5,1.05),0)))</f>
        <v>0</v>
      </c>
      <c r="X3" s="28">
        <f aca="true" t="shared" si="3" ref="X3:X35">IF(K3="",0,IF(K3&lt;75,0,ROUNDDOWN(0.8465*POWER(K3-75,1.42),0)))</f>
        <v>0</v>
      </c>
      <c r="Y3" s="28">
        <f aca="true" t="shared" si="4" ref="Y3:Y35">IF(L3="",0,IF((L3&gt;8200),0,ROUNDDOWN(1.53775*POWER(82-L3/100,1.81),0)))</f>
        <v>0</v>
      </c>
      <c r="Z3" s="28">
        <f aca="true" t="shared" si="5" ref="Z3:Z35">IF(M3="",0,IF((M3&gt;2850),0,ROUNDDOWN(5.74352*POWER(28.5-M3/100,1.92),0)))</f>
        <v>0</v>
      </c>
      <c r="AA3" s="28">
        <f aca="true" t="shared" si="6" ref="AA3:AA35">IF(O3="",0,IF(O3&lt;400,0,ROUNDDOWN(12.91*POWER(O3/100-4,1.1),0)))</f>
        <v>0</v>
      </c>
      <c r="AB3" s="28">
        <f aca="true" t="shared" si="7" ref="AB3:AB35">IF(P3="",0,IF(P3&lt;100,0,ROUNDDOWN(0.2797*POWER(P3-100,1.35),0)))</f>
        <v>0</v>
      </c>
      <c r="AC3" s="28">
        <f aca="true" t="shared" si="8" ref="AC3:AC35">IF(Q3="",0,IF(Q3&lt;700,0,ROUNDDOWN(10.14*POWER(Q3/100-7,1.08),0)))</f>
        <v>0</v>
      </c>
      <c r="AD3" s="28">
        <f aca="true" t="shared" si="9" ref="AD3:AD35">IF(R3="",0,IF((R3*60+S3/100&gt;4800),0,ROUNDDOWN(0.03768*POWER(480-R3*60-S3/100,1.85),0)))</f>
        <v>0</v>
      </c>
    </row>
    <row r="4" spans="1:31" ht="12.75">
      <c r="A4" s="30" t="s">
        <v>267</v>
      </c>
      <c r="B4" s="30" t="s">
        <v>52</v>
      </c>
      <c r="C4" s="31" t="s">
        <v>71</v>
      </c>
      <c r="D4" s="30" t="s">
        <v>45</v>
      </c>
      <c r="E4" s="25">
        <f>SUM(U4:AD4)</f>
        <v>4231</v>
      </c>
      <c r="F4" s="26">
        <v>1234</v>
      </c>
      <c r="G4" s="32"/>
      <c r="H4" s="28">
        <v>584</v>
      </c>
      <c r="I4" s="32"/>
      <c r="J4" s="28">
        <v>1147</v>
      </c>
      <c r="K4" s="28">
        <v>171</v>
      </c>
      <c r="L4" s="26" t="s">
        <v>268</v>
      </c>
      <c r="M4" s="26">
        <v>1725</v>
      </c>
      <c r="N4" s="27"/>
      <c r="O4" s="26">
        <v>2717</v>
      </c>
      <c r="P4" s="26">
        <v>300</v>
      </c>
      <c r="Q4" s="26">
        <v>3262</v>
      </c>
      <c r="R4" s="28">
        <v>5</v>
      </c>
      <c r="S4" s="26">
        <v>5935</v>
      </c>
      <c r="T4" s="29"/>
      <c r="U4" s="28">
        <f t="shared" si="0"/>
        <v>586</v>
      </c>
      <c r="V4" s="28">
        <f t="shared" si="1"/>
        <v>552</v>
      </c>
      <c r="W4" s="28">
        <f t="shared" si="2"/>
        <v>574</v>
      </c>
      <c r="X4" s="28">
        <f t="shared" si="3"/>
        <v>552</v>
      </c>
      <c r="Y4" s="28">
        <f t="shared" si="4"/>
        <v>0</v>
      </c>
      <c r="Z4" s="28">
        <f t="shared" si="5"/>
        <v>598</v>
      </c>
      <c r="AA4" s="28">
        <f t="shared" si="6"/>
        <v>409</v>
      </c>
      <c r="AB4" s="28">
        <f t="shared" si="7"/>
        <v>357</v>
      </c>
      <c r="AC4" s="28">
        <f t="shared" si="8"/>
        <v>336</v>
      </c>
      <c r="AD4" s="28">
        <f t="shared" si="9"/>
        <v>267</v>
      </c>
      <c r="AE4" s="16">
        <v>1</v>
      </c>
    </row>
    <row r="5" spans="1:31" ht="12.75">
      <c r="A5" s="30" t="s">
        <v>269</v>
      </c>
      <c r="B5" s="30" t="s">
        <v>238</v>
      </c>
      <c r="C5" s="31" t="s">
        <v>19</v>
      </c>
      <c r="D5" s="33" t="s">
        <v>45</v>
      </c>
      <c r="E5" s="25">
        <f>SUM(U5:AD5)</f>
        <v>4135</v>
      </c>
      <c r="F5" s="28">
        <v>1246</v>
      </c>
      <c r="G5" s="32"/>
      <c r="H5" s="28">
        <v>562</v>
      </c>
      <c r="I5" s="32"/>
      <c r="J5" s="28">
        <v>829</v>
      </c>
      <c r="K5" s="28">
        <v>162</v>
      </c>
      <c r="L5" s="28">
        <v>5660</v>
      </c>
      <c r="M5" s="28">
        <v>1917</v>
      </c>
      <c r="N5" s="32"/>
      <c r="O5" s="28">
        <v>2396</v>
      </c>
      <c r="P5" s="28">
        <v>240</v>
      </c>
      <c r="Q5" s="28">
        <v>3260</v>
      </c>
      <c r="R5" s="28">
        <v>5</v>
      </c>
      <c r="S5" s="28">
        <v>4138</v>
      </c>
      <c r="T5" s="29"/>
      <c r="U5" s="28">
        <f t="shared" si="0"/>
        <v>563</v>
      </c>
      <c r="V5" s="28">
        <f t="shared" si="1"/>
        <v>506</v>
      </c>
      <c r="W5" s="28">
        <f t="shared" si="2"/>
        <v>384</v>
      </c>
      <c r="X5" s="28">
        <f t="shared" si="3"/>
        <v>480</v>
      </c>
      <c r="Y5" s="28">
        <f t="shared" si="4"/>
        <v>536</v>
      </c>
      <c r="Z5" s="28">
        <f t="shared" si="5"/>
        <v>418</v>
      </c>
      <c r="AA5" s="28">
        <f t="shared" si="6"/>
        <v>347</v>
      </c>
      <c r="AB5" s="28">
        <f t="shared" si="7"/>
        <v>220</v>
      </c>
      <c r="AC5" s="28">
        <f t="shared" si="8"/>
        <v>336</v>
      </c>
      <c r="AD5" s="28">
        <f t="shared" si="9"/>
        <v>345</v>
      </c>
      <c r="AE5" s="16">
        <v>2</v>
      </c>
    </row>
    <row r="6" spans="1:31" ht="12.75">
      <c r="A6" s="30" t="s">
        <v>270</v>
      </c>
      <c r="B6" s="30" t="s">
        <v>271</v>
      </c>
      <c r="C6" s="31" t="s">
        <v>71</v>
      </c>
      <c r="D6" s="33" t="s">
        <v>45</v>
      </c>
      <c r="E6" s="25">
        <f>SUM(U6:AD6)</f>
        <v>4212</v>
      </c>
      <c r="F6" s="28">
        <v>1266</v>
      </c>
      <c r="G6" s="32"/>
      <c r="H6" s="28">
        <v>543</v>
      </c>
      <c r="I6" s="32"/>
      <c r="J6" s="28">
        <v>1082</v>
      </c>
      <c r="K6" s="28">
        <v>150</v>
      </c>
      <c r="L6" s="28">
        <v>5781</v>
      </c>
      <c r="M6" s="28">
        <v>1860</v>
      </c>
      <c r="N6" s="32"/>
      <c r="O6" s="28">
        <v>2607</v>
      </c>
      <c r="P6" s="28">
        <v>280</v>
      </c>
      <c r="Q6" s="28">
        <v>3026</v>
      </c>
      <c r="R6" s="28">
        <v>5</v>
      </c>
      <c r="S6" s="28">
        <v>4360</v>
      </c>
      <c r="T6" s="29"/>
      <c r="U6" s="28">
        <f t="shared" si="0"/>
        <v>527</v>
      </c>
      <c r="V6" s="28">
        <f t="shared" si="1"/>
        <v>467</v>
      </c>
      <c r="W6" s="28">
        <f t="shared" si="2"/>
        <v>535</v>
      </c>
      <c r="X6" s="28">
        <f t="shared" si="3"/>
        <v>389</v>
      </c>
      <c r="Y6" s="28">
        <f t="shared" si="4"/>
        <v>491</v>
      </c>
      <c r="Z6" s="28">
        <f t="shared" si="5"/>
        <v>468</v>
      </c>
      <c r="AA6" s="28">
        <f t="shared" si="6"/>
        <v>388</v>
      </c>
      <c r="AB6" s="28">
        <f t="shared" si="7"/>
        <v>309</v>
      </c>
      <c r="AC6" s="28">
        <f t="shared" si="8"/>
        <v>303</v>
      </c>
      <c r="AD6" s="28">
        <f t="shared" si="9"/>
        <v>335</v>
      </c>
      <c r="AE6" s="16">
        <v>3</v>
      </c>
    </row>
    <row r="7" spans="1:31" ht="12.75">
      <c r="A7" s="30"/>
      <c r="B7" s="30"/>
      <c r="C7" s="31"/>
      <c r="D7" s="33"/>
      <c r="E7" s="25">
        <f aca="true" t="shared" si="10" ref="E7:E15">SUM(U7:AD7)</f>
        <v>0</v>
      </c>
      <c r="F7" s="28"/>
      <c r="G7" s="32"/>
      <c r="H7" s="28"/>
      <c r="I7" s="32"/>
      <c r="J7" s="28"/>
      <c r="K7" s="28"/>
      <c r="L7" s="28"/>
      <c r="M7" s="28"/>
      <c r="N7" s="32"/>
      <c r="O7" s="28"/>
      <c r="P7" s="28"/>
      <c r="Q7" s="28"/>
      <c r="R7" s="28"/>
      <c r="S7" s="28"/>
      <c r="T7" s="29"/>
      <c r="U7" s="28">
        <f t="shared" si="0"/>
        <v>0</v>
      </c>
      <c r="V7" s="28">
        <f t="shared" si="1"/>
        <v>0</v>
      </c>
      <c r="W7" s="28">
        <f t="shared" si="2"/>
        <v>0</v>
      </c>
      <c r="X7" s="28">
        <f t="shared" si="3"/>
        <v>0</v>
      </c>
      <c r="Y7" s="28">
        <f t="shared" si="4"/>
        <v>0</v>
      </c>
      <c r="Z7" s="28">
        <f t="shared" si="5"/>
        <v>0</v>
      </c>
      <c r="AA7" s="28">
        <f t="shared" si="6"/>
        <v>0</v>
      </c>
      <c r="AB7" s="28">
        <f t="shared" si="7"/>
        <v>0</v>
      </c>
      <c r="AC7" s="28">
        <f t="shared" si="8"/>
        <v>0</v>
      </c>
      <c r="AD7" s="28">
        <f t="shared" si="9"/>
        <v>0</v>
      </c>
      <c r="AE7" s="16">
        <v>4</v>
      </c>
    </row>
    <row r="8" spans="1:31" ht="12.75">
      <c r="A8" s="30"/>
      <c r="B8" s="30"/>
      <c r="C8" s="31"/>
      <c r="D8" s="33"/>
      <c r="E8" s="25">
        <f t="shared" si="10"/>
        <v>0</v>
      </c>
      <c r="F8" s="28"/>
      <c r="G8" s="32"/>
      <c r="H8" s="28"/>
      <c r="I8" s="32"/>
      <c r="J8" s="28"/>
      <c r="K8" s="28"/>
      <c r="L8" s="28"/>
      <c r="M8" s="28"/>
      <c r="N8" s="32"/>
      <c r="O8" s="28"/>
      <c r="P8" s="28"/>
      <c r="Q8" s="28"/>
      <c r="R8" s="28"/>
      <c r="S8" s="28"/>
      <c r="T8" s="29"/>
      <c r="U8" s="28">
        <f t="shared" si="0"/>
        <v>0</v>
      </c>
      <c r="V8" s="28">
        <f t="shared" si="1"/>
        <v>0</v>
      </c>
      <c r="W8" s="28">
        <f t="shared" si="2"/>
        <v>0</v>
      </c>
      <c r="X8" s="28">
        <f t="shared" si="3"/>
        <v>0</v>
      </c>
      <c r="Y8" s="28">
        <f t="shared" si="4"/>
        <v>0</v>
      </c>
      <c r="Z8" s="28">
        <f t="shared" si="5"/>
        <v>0</v>
      </c>
      <c r="AA8" s="28">
        <f t="shared" si="6"/>
        <v>0</v>
      </c>
      <c r="AB8" s="28">
        <f t="shared" si="7"/>
        <v>0</v>
      </c>
      <c r="AC8" s="28">
        <f t="shared" si="8"/>
        <v>0</v>
      </c>
      <c r="AD8" s="28">
        <f t="shared" si="9"/>
        <v>0</v>
      </c>
      <c r="AE8" s="16">
        <v>5</v>
      </c>
    </row>
    <row r="9" spans="1:31" ht="12.75">
      <c r="A9" s="30"/>
      <c r="B9" s="30"/>
      <c r="C9" s="31"/>
      <c r="D9" s="33"/>
      <c r="E9" s="25">
        <f t="shared" si="10"/>
        <v>0</v>
      </c>
      <c r="F9" s="28"/>
      <c r="G9" s="32"/>
      <c r="H9" s="28"/>
      <c r="I9" s="32"/>
      <c r="J9" s="28"/>
      <c r="K9" s="28"/>
      <c r="L9" s="28"/>
      <c r="M9" s="28"/>
      <c r="N9" s="32"/>
      <c r="O9" s="28"/>
      <c r="P9" s="28"/>
      <c r="Q9" s="28"/>
      <c r="R9" s="28"/>
      <c r="S9" s="28"/>
      <c r="T9" s="29"/>
      <c r="U9" s="28">
        <f t="shared" si="0"/>
        <v>0</v>
      </c>
      <c r="V9" s="28">
        <f t="shared" si="1"/>
        <v>0</v>
      </c>
      <c r="W9" s="28">
        <f t="shared" si="2"/>
        <v>0</v>
      </c>
      <c r="X9" s="28">
        <f t="shared" si="3"/>
        <v>0</v>
      </c>
      <c r="Y9" s="28">
        <f t="shared" si="4"/>
        <v>0</v>
      </c>
      <c r="Z9" s="28">
        <f t="shared" si="5"/>
        <v>0</v>
      </c>
      <c r="AA9" s="28">
        <f t="shared" si="6"/>
        <v>0</v>
      </c>
      <c r="AB9" s="28">
        <f t="shared" si="7"/>
        <v>0</v>
      </c>
      <c r="AC9" s="28">
        <f t="shared" si="8"/>
        <v>0</v>
      </c>
      <c r="AD9" s="28">
        <f t="shared" si="9"/>
        <v>0</v>
      </c>
      <c r="AE9" s="16">
        <v>6</v>
      </c>
    </row>
    <row r="10" spans="1:31" ht="12.75">
      <c r="A10" s="30"/>
      <c r="B10" s="30"/>
      <c r="C10" s="31"/>
      <c r="D10" s="33"/>
      <c r="E10" s="25">
        <f t="shared" si="10"/>
        <v>0</v>
      </c>
      <c r="F10" s="28"/>
      <c r="G10" s="32"/>
      <c r="H10" s="28"/>
      <c r="I10" s="32"/>
      <c r="J10" s="28"/>
      <c r="K10" s="28"/>
      <c r="L10" s="28"/>
      <c r="M10" s="28"/>
      <c r="N10" s="32"/>
      <c r="O10" s="28"/>
      <c r="P10" s="28"/>
      <c r="Q10" s="28"/>
      <c r="R10" s="28"/>
      <c r="S10" s="28"/>
      <c r="T10" s="29"/>
      <c r="U10" s="28">
        <f t="shared" si="0"/>
        <v>0</v>
      </c>
      <c r="V10" s="28">
        <f t="shared" si="1"/>
        <v>0</v>
      </c>
      <c r="W10" s="28">
        <f t="shared" si="2"/>
        <v>0</v>
      </c>
      <c r="X10" s="28">
        <f t="shared" si="3"/>
        <v>0</v>
      </c>
      <c r="Y10" s="28">
        <f t="shared" si="4"/>
        <v>0</v>
      </c>
      <c r="Z10" s="28">
        <f t="shared" si="5"/>
        <v>0</v>
      </c>
      <c r="AA10" s="28">
        <f t="shared" si="6"/>
        <v>0</v>
      </c>
      <c r="AB10" s="28">
        <f t="shared" si="7"/>
        <v>0</v>
      </c>
      <c r="AC10" s="28">
        <f t="shared" si="8"/>
        <v>0</v>
      </c>
      <c r="AD10" s="28">
        <f t="shared" si="9"/>
        <v>0</v>
      </c>
      <c r="AE10" s="16">
        <v>7</v>
      </c>
    </row>
    <row r="11" spans="1:31" ht="12.75">
      <c r="A11" s="30"/>
      <c r="B11" s="30"/>
      <c r="C11" s="31"/>
      <c r="D11" s="33"/>
      <c r="E11" s="25">
        <f t="shared" si="10"/>
        <v>0</v>
      </c>
      <c r="F11" s="28"/>
      <c r="G11" s="32"/>
      <c r="H11" s="28"/>
      <c r="I11" s="32"/>
      <c r="J11" s="28"/>
      <c r="K11" s="28"/>
      <c r="L11" s="28"/>
      <c r="M11" s="28"/>
      <c r="N11" s="32"/>
      <c r="O11" s="28"/>
      <c r="P11" s="28"/>
      <c r="Q11" s="28"/>
      <c r="R11" s="28"/>
      <c r="S11" s="28"/>
      <c r="T11" s="29"/>
      <c r="U11" s="28">
        <f t="shared" si="0"/>
        <v>0</v>
      </c>
      <c r="V11" s="28">
        <f t="shared" si="1"/>
        <v>0</v>
      </c>
      <c r="W11" s="28">
        <f t="shared" si="2"/>
        <v>0</v>
      </c>
      <c r="X11" s="28">
        <f t="shared" si="3"/>
        <v>0</v>
      </c>
      <c r="Y11" s="28">
        <f t="shared" si="4"/>
        <v>0</v>
      </c>
      <c r="Z11" s="28">
        <f t="shared" si="5"/>
        <v>0</v>
      </c>
      <c r="AA11" s="28">
        <f t="shared" si="6"/>
        <v>0</v>
      </c>
      <c r="AB11" s="28">
        <f t="shared" si="7"/>
        <v>0</v>
      </c>
      <c r="AC11" s="28">
        <f t="shared" si="8"/>
        <v>0</v>
      </c>
      <c r="AD11" s="28">
        <f t="shared" si="9"/>
        <v>0</v>
      </c>
      <c r="AE11" s="16">
        <v>8</v>
      </c>
    </row>
    <row r="12" spans="1:31" ht="12.75">
      <c r="A12" s="30"/>
      <c r="B12" s="30"/>
      <c r="C12" s="31"/>
      <c r="D12" s="33"/>
      <c r="E12" s="25">
        <f t="shared" si="10"/>
        <v>0</v>
      </c>
      <c r="F12" s="28"/>
      <c r="G12" s="32"/>
      <c r="H12" s="28"/>
      <c r="I12" s="32"/>
      <c r="J12" s="28"/>
      <c r="K12" s="28"/>
      <c r="L12" s="28"/>
      <c r="M12" s="28"/>
      <c r="N12" s="32"/>
      <c r="O12" s="28"/>
      <c r="P12" s="28"/>
      <c r="Q12" s="28"/>
      <c r="R12" s="28"/>
      <c r="S12" s="28"/>
      <c r="T12" s="29"/>
      <c r="U12" s="28">
        <f t="shared" si="0"/>
        <v>0</v>
      </c>
      <c r="V12" s="28">
        <f t="shared" si="1"/>
        <v>0</v>
      </c>
      <c r="W12" s="28">
        <f t="shared" si="2"/>
        <v>0</v>
      </c>
      <c r="X12" s="28">
        <f t="shared" si="3"/>
        <v>0</v>
      </c>
      <c r="Y12" s="28">
        <f t="shared" si="4"/>
        <v>0</v>
      </c>
      <c r="Z12" s="28">
        <f t="shared" si="5"/>
        <v>0</v>
      </c>
      <c r="AA12" s="28">
        <f t="shared" si="6"/>
        <v>0</v>
      </c>
      <c r="AB12" s="28">
        <f t="shared" si="7"/>
        <v>0</v>
      </c>
      <c r="AC12" s="28">
        <f t="shared" si="8"/>
        <v>0</v>
      </c>
      <c r="AD12" s="28">
        <f t="shared" si="9"/>
        <v>0</v>
      </c>
      <c r="AE12" s="16">
        <v>9</v>
      </c>
    </row>
    <row r="13" spans="1:31" ht="12.75">
      <c r="A13" s="30"/>
      <c r="B13" s="30"/>
      <c r="C13" s="31"/>
      <c r="D13" s="33"/>
      <c r="E13" s="25">
        <f t="shared" si="10"/>
        <v>0</v>
      </c>
      <c r="F13" s="28"/>
      <c r="G13" s="32"/>
      <c r="H13" s="28"/>
      <c r="I13" s="32"/>
      <c r="J13" s="28"/>
      <c r="K13" s="28"/>
      <c r="L13" s="28"/>
      <c r="M13" s="28"/>
      <c r="N13" s="32"/>
      <c r="O13" s="28"/>
      <c r="P13" s="28"/>
      <c r="Q13" s="28"/>
      <c r="R13" s="28"/>
      <c r="S13" s="28"/>
      <c r="T13" s="29"/>
      <c r="U13" s="28">
        <f t="shared" si="0"/>
        <v>0</v>
      </c>
      <c r="V13" s="28">
        <f t="shared" si="1"/>
        <v>0</v>
      </c>
      <c r="W13" s="28">
        <f t="shared" si="2"/>
        <v>0</v>
      </c>
      <c r="X13" s="28">
        <f t="shared" si="3"/>
        <v>0</v>
      </c>
      <c r="Y13" s="28">
        <f t="shared" si="4"/>
        <v>0</v>
      </c>
      <c r="Z13" s="28">
        <f t="shared" si="5"/>
        <v>0</v>
      </c>
      <c r="AA13" s="28">
        <f t="shared" si="6"/>
        <v>0</v>
      </c>
      <c r="AB13" s="28">
        <f t="shared" si="7"/>
        <v>0</v>
      </c>
      <c r="AC13" s="28">
        <f t="shared" si="8"/>
        <v>0</v>
      </c>
      <c r="AD13" s="28">
        <f t="shared" si="9"/>
        <v>0</v>
      </c>
      <c r="AE13" s="16">
        <v>10</v>
      </c>
    </row>
    <row r="14" spans="1:31" ht="12.75">
      <c r="A14" s="30"/>
      <c r="B14" s="30"/>
      <c r="C14" s="31"/>
      <c r="D14" s="33"/>
      <c r="E14" s="25">
        <f t="shared" si="10"/>
        <v>0</v>
      </c>
      <c r="F14" s="28"/>
      <c r="G14" s="32"/>
      <c r="H14" s="28"/>
      <c r="I14" s="32"/>
      <c r="J14" s="28"/>
      <c r="K14" s="28"/>
      <c r="L14" s="28"/>
      <c r="M14" s="28"/>
      <c r="N14" s="32"/>
      <c r="O14" s="28"/>
      <c r="P14" s="28"/>
      <c r="Q14" s="28"/>
      <c r="R14" s="28"/>
      <c r="S14" s="28"/>
      <c r="T14" s="29"/>
      <c r="U14" s="28">
        <f t="shared" si="0"/>
        <v>0</v>
      </c>
      <c r="V14" s="28">
        <f t="shared" si="1"/>
        <v>0</v>
      </c>
      <c r="W14" s="28">
        <f t="shared" si="2"/>
        <v>0</v>
      </c>
      <c r="X14" s="28">
        <f t="shared" si="3"/>
        <v>0</v>
      </c>
      <c r="Y14" s="28">
        <f t="shared" si="4"/>
        <v>0</v>
      </c>
      <c r="Z14" s="28">
        <f t="shared" si="5"/>
        <v>0</v>
      </c>
      <c r="AA14" s="28">
        <f t="shared" si="6"/>
        <v>0</v>
      </c>
      <c r="AB14" s="28">
        <f t="shared" si="7"/>
        <v>0</v>
      </c>
      <c r="AC14" s="28">
        <f t="shared" si="8"/>
        <v>0</v>
      </c>
      <c r="AD14" s="28">
        <f t="shared" si="9"/>
        <v>0</v>
      </c>
      <c r="AE14" s="16">
        <v>11</v>
      </c>
    </row>
    <row r="15" spans="1:31" ht="12.75">
      <c r="A15" s="30"/>
      <c r="B15" s="30"/>
      <c r="C15" s="31"/>
      <c r="D15" s="33"/>
      <c r="E15" s="25">
        <f t="shared" si="10"/>
        <v>0</v>
      </c>
      <c r="F15" s="28"/>
      <c r="G15" s="32"/>
      <c r="H15" s="28"/>
      <c r="I15" s="32"/>
      <c r="J15" s="28"/>
      <c r="K15" s="28"/>
      <c r="L15" s="28"/>
      <c r="M15" s="28"/>
      <c r="N15" s="32"/>
      <c r="O15" s="28"/>
      <c r="P15" s="28"/>
      <c r="Q15" s="28"/>
      <c r="R15" s="28"/>
      <c r="S15" s="28"/>
      <c r="T15" s="29"/>
      <c r="U15" s="28">
        <f t="shared" si="0"/>
        <v>0</v>
      </c>
      <c r="V15" s="28">
        <f t="shared" si="1"/>
        <v>0</v>
      </c>
      <c r="W15" s="28">
        <f t="shared" si="2"/>
        <v>0</v>
      </c>
      <c r="X15" s="28">
        <f t="shared" si="3"/>
        <v>0</v>
      </c>
      <c r="Y15" s="28">
        <f t="shared" si="4"/>
        <v>0</v>
      </c>
      <c r="Z15" s="28">
        <f t="shared" si="5"/>
        <v>0</v>
      </c>
      <c r="AA15" s="28">
        <f t="shared" si="6"/>
        <v>0</v>
      </c>
      <c r="AB15" s="28">
        <f t="shared" si="7"/>
        <v>0</v>
      </c>
      <c r="AC15" s="28">
        <f t="shared" si="8"/>
        <v>0</v>
      </c>
      <c r="AD15" s="28">
        <f t="shared" si="9"/>
        <v>0</v>
      </c>
      <c r="AE15" s="16">
        <v>12</v>
      </c>
    </row>
    <row r="16" spans="1:31" ht="12.75">
      <c r="A16" s="30"/>
      <c r="B16" s="30"/>
      <c r="C16" s="31"/>
      <c r="D16" s="33"/>
      <c r="E16" s="25">
        <f aca="true" t="shared" si="11" ref="E16:E26">SUM(U16:AD16)</f>
        <v>0</v>
      </c>
      <c r="F16" s="28"/>
      <c r="G16" s="32"/>
      <c r="H16" s="28"/>
      <c r="I16" s="32"/>
      <c r="J16" s="28"/>
      <c r="K16" s="28"/>
      <c r="L16" s="28"/>
      <c r="M16" s="28"/>
      <c r="N16" s="32"/>
      <c r="O16" s="28"/>
      <c r="P16" s="28"/>
      <c r="Q16" s="28"/>
      <c r="R16" s="28"/>
      <c r="S16" s="28"/>
      <c r="T16" s="29"/>
      <c r="U16" s="28">
        <f t="shared" si="0"/>
        <v>0</v>
      </c>
      <c r="V16" s="28">
        <f t="shared" si="1"/>
        <v>0</v>
      </c>
      <c r="W16" s="28">
        <f t="shared" si="2"/>
        <v>0</v>
      </c>
      <c r="X16" s="28">
        <f t="shared" si="3"/>
        <v>0</v>
      </c>
      <c r="Y16" s="28">
        <f t="shared" si="4"/>
        <v>0</v>
      </c>
      <c r="Z16" s="28">
        <f t="shared" si="5"/>
        <v>0</v>
      </c>
      <c r="AA16" s="28">
        <f t="shared" si="6"/>
        <v>0</v>
      </c>
      <c r="AB16" s="28">
        <f t="shared" si="7"/>
        <v>0</v>
      </c>
      <c r="AC16" s="28">
        <f t="shared" si="8"/>
        <v>0</v>
      </c>
      <c r="AD16" s="28">
        <f t="shared" si="9"/>
        <v>0</v>
      </c>
      <c r="AE16" s="16">
        <v>13</v>
      </c>
    </row>
    <row r="17" spans="1:31" ht="12.75">
      <c r="A17" s="30"/>
      <c r="B17" s="30"/>
      <c r="C17" s="31"/>
      <c r="D17" s="33"/>
      <c r="E17" s="25">
        <f t="shared" si="11"/>
        <v>0</v>
      </c>
      <c r="F17" s="28"/>
      <c r="G17" s="32"/>
      <c r="H17" s="28"/>
      <c r="I17" s="32"/>
      <c r="J17" s="28"/>
      <c r="K17" s="28"/>
      <c r="L17" s="28"/>
      <c r="M17" s="28"/>
      <c r="N17" s="32"/>
      <c r="O17" s="28"/>
      <c r="P17" s="28"/>
      <c r="Q17" s="28"/>
      <c r="R17" s="28"/>
      <c r="S17" s="28"/>
      <c r="T17" s="29"/>
      <c r="U17" s="28">
        <f t="shared" si="0"/>
        <v>0</v>
      </c>
      <c r="V17" s="28">
        <f t="shared" si="1"/>
        <v>0</v>
      </c>
      <c r="W17" s="28">
        <f t="shared" si="2"/>
        <v>0</v>
      </c>
      <c r="X17" s="28">
        <f t="shared" si="3"/>
        <v>0</v>
      </c>
      <c r="Y17" s="28">
        <f t="shared" si="4"/>
        <v>0</v>
      </c>
      <c r="Z17" s="28">
        <f t="shared" si="5"/>
        <v>0</v>
      </c>
      <c r="AA17" s="28">
        <f t="shared" si="6"/>
        <v>0</v>
      </c>
      <c r="AB17" s="28">
        <f t="shared" si="7"/>
        <v>0</v>
      </c>
      <c r="AC17" s="28">
        <f t="shared" si="8"/>
        <v>0</v>
      </c>
      <c r="AD17" s="28">
        <f t="shared" si="9"/>
        <v>0</v>
      </c>
      <c r="AE17" s="16">
        <v>14</v>
      </c>
    </row>
    <row r="18" spans="1:31" ht="12.75">
      <c r="A18" s="30"/>
      <c r="B18" s="30"/>
      <c r="C18" s="31"/>
      <c r="D18" s="33"/>
      <c r="E18" s="25">
        <f t="shared" si="11"/>
        <v>0</v>
      </c>
      <c r="F18" s="28"/>
      <c r="G18" s="32"/>
      <c r="H18" s="28"/>
      <c r="I18" s="32"/>
      <c r="J18" s="28"/>
      <c r="K18" s="28"/>
      <c r="L18" s="28"/>
      <c r="M18" s="28"/>
      <c r="N18" s="32"/>
      <c r="O18" s="28"/>
      <c r="P18" s="28"/>
      <c r="Q18" s="28"/>
      <c r="R18" s="28"/>
      <c r="S18" s="28"/>
      <c r="T18" s="29"/>
      <c r="U18" s="28">
        <f t="shared" si="0"/>
        <v>0</v>
      </c>
      <c r="V18" s="28">
        <f t="shared" si="1"/>
        <v>0</v>
      </c>
      <c r="W18" s="28">
        <f t="shared" si="2"/>
        <v>0</v>
      </c>
      <c r="X18" s="28">
        <f t="shared" si="3"/>
        <v>0</v>
      </c>
      <c r="Y18" s="28">
        <f t="shared" si="4"/>
        <v>0</v>
      </c>
      <c r="Z18" s="28">
        <f t="shared" si="5"/>
        <v>0</v>
      </c>
      <c r="AA18" s="28">
        <f t="shared" si="6"/>
        <v>0</v>
      </c>
      <c r="AB18" s="28">
        <f t="shared" si="7"/>
        <v>0</v>
      </c>
      <c r="AC18" s="28">
        <f t="shared" si="8"/>
        <v>0</v>
      </c>
      <c r="AD18" s="28">
        <f t="shared" si="9"/>
        <v>0</v>
      </c>
      <c r="AE18" s="16">
        <v>15</v>
      </c>
    </row>
    <row r="19" spans="1:31" ht="12.75">
      <c r="A19" s="30"/>
      <c r="B19" s="30"/>
      <c r="C19" s="31"/>
      <c r="D19" s="33"/>
      <c r="E19" s="25">
        <f t="shared" si="11"/>
        <v>0</v>
      </c>
      <c r="F19" s="28"/>
      <c r="G19" s="32"/>
      <c r="H19" s="28"/>
      <c r="I19" s="32"/>
      <c r="J19" s="28"/>
      <c r="K19" s="28"/>
      <c r="L19" s="28"/>
      <c r="M19" s="28"/>
      <c r="N19" s="32"/>
      <c r="O19" s="28"/>
      <c r="P19" s="28"/>
      <c r="Q19" s="28"/>
      <c r="R19" s="28"/>
      <c r="S19" s="28"/>
      <c r="T19" s="29"/>
      <c r="U19" s="28">
        <f t="shared" si="0"/>
        <v>0</v>
      </c>
      <c r="V19" s="28">
        <f t="shared" si="1"/>
        <v>0</v>
      </c>
      <c r="W19" s="28">
        <f t="shared" si="2"/>
        <v>0</v>
      </c>
      <c r="X19" s="28">
        <f t="shared" si="3"/>
        <v>0</v>
      </c>
      <c r="Y19" s="28">
        <f t="shared" si="4"/>
        <v>0</v>
      </c>
      <c r="Z19" s="28">
        <f t="shared" si="5"/>
        <v>0</v>
      </c>
      <c r="AA19" s="28">
        <f t="shared" si="6"/>
        <v>0</v>
      </c>
      <c r="AB19" s="28">
        <f t="shared" si="7"/>
        <v>0</v>
      </c>
      <c r="AC19" s="28">
        <f t="shared" si="8"/>
        <v>0</v>
      </c>
      <c r="AD19" s="28">
        <f t="shared" si="9"/>
        <v>0</v>
      </c>
      <c r="AE19" s="16">
        <v>16</v>
      </c>
    </row>
    <row r="20" spans="1:31" ht="12.75">
      <c r="A20" s="30"/>
      <c r="B20" s="30"/>
      <c r="C20" s="31"/>
      <c r="D20" s="33"/>
      <c r="E20" s="25">
        <f t="shared" si="11"/>
        <v>0</v>
      </c>
      <c r="F20" s="28"/>
      <c r="G20" s="32"/>
      <c r="H20" s="28"/>
      <c r="I20" s="32"/>
      <c r="J20" s="28"/>
      <c r="K20" s="28"/>
      <c r="L20" s="28"/>
      <c r="M20" s="28"/>
      <c r="N20" s="32"/>
      <c r="O20" s="28"/>
      <c r="P20" s="28"/>
      <c r="Q20" s="28"/>
      <c r="R20" s="28"/>
      <c r="S20" s="28"/>
      <c r="T20" s="29"/>
      <c r="U20" s="28">
        <f t="shared" si="0"/>
        <v>0</v>
      </c>
      <c r="V20" s="28">
        <f t="shared" si="1"/>
        <v>0</v>
      </c>
      <c r="W20" s="28">
        <f t="shared" si="2"/>
        <v>0</v>
      </c>
      <c r="X20" s="28">
        <f t="shared" si="3"/>
        <v>0</v>
      </c>
      <c r="Y20" s="28">
        <f t="shared" si="4"/>
        <v>0</v>
      </c>
      <c r="Z20" s="28">
        <f t="shared" si="5"/>
        <v>0</v>
      </c>
      <c r="AA20" s="28">
        <f t="shared" si="6"/>
        <v>0</v>
      </c>
      <c r="AB20" s="28">
        <f t="shared" si="7"/>
        <v>0</v>
      </c>
      <c r="AC20" s="28">
        <f t="shared" si="8"/>
        <v>0</v>
      </c>
      <c r="AD20" s="28">
        <f t="shared" si="9"/>
        <v>0</v>
      </c>
      <c r="AE20" s="16">
        <v>17</v>
      </c>
    </row>
    <row r="21" spans="1:31" ht="12.75">
      <c r="A21" s="30"/>
      <c r="B21" s="30"/>
      <c r="C21" s="31"/>
      <c r="D21" s="33"/>
      <c r="E21" s="25">
        <f t="shared" si="11"/>
        <v>0</v>
      </c>
      <c r="F21" s="28"/>
      <c r="G21" s="32"/>
      <c r="H21" s="28"/>
      <c r="I21" s="32"/>
      <c r="J21" s="28"/>
      <c r="K21" s="28"/>
      <c r="L21" s="28"/>
      <c r="M21" s="28"/>
      <c r="N21" s="32"/>
      <c r="O21" s="28"/>
      <c r="P21" s="28"/>
      <c r="Q21" s="28"/>
      <c r="R21" s="28"/>
      <c r="S21" s="28"/>
      <c r="T21" s="29"/>
      <c r="U21" s="28">
        <f t="shared" si="0"/>
        <v>0</v>
      </c>
      <c r="V21" s="28">
        <f t="shared" si="1"/>
        <v>0</v>
      </c>
      <c r="W21" s="28">
        <f t="shared" si="2"/>
        <v>0</v>
      </c>
      <c r="X21" s="28">
        <f t="shared" si="3"/>
        <v>0</v>
      </c>
      <c r="Y21" s="28">
        <f t="shared" si="4"/>
        <v>0</v>
      </c>
      <c r="Z21" s="28">
        <f t="shared" si="5"/>
        <v>0</v>
      </c>
      <c r="AA21" s="28">
        <f t="shared" si="6"/>
        <v>0</v>
      </c>
      <c r="AB21" s="28">
        <f t="shared" si="7"/>
        <v>0</v>
      </c>
      <c r="AC21" s="28">
        <f t="shared" si="8"/>
        <v>0</v>
      </c>
      <c r="AD21" s="28">
        <f t="shared" si="9"/>
        <v>0</v>
      </c>
      <c r="AE21" s="16">
        <v>18</v>
      </c>
    </row>
    <row r="22" spans="1:30" ht="12.75">
      <c r="A22" s="30"/>
      <c r="B22" s="30"/>
      <c r="C22" s="31"/>
      <c r="D22" s="33"/>
      <c r="E22" s="25">
        <f t="shared" si="11"/>
        <v>0</v>
      </c>
      <c r="F22" s="28"/>
      <c r="G22" s="32"/>
      <c r="H22" s="28"/>
      <c r="I22" s="32"/>
      <c r="J22" s="28"/>
      <c r="K22" s="28"/>
      <c r="L22" s="28"/>
      <c r="M22" s="28"/>
      <c r="N22" s="32"/>
      <c r="O22" s="28"/>
      <c r="P22" s="28"/>
      <c r="Q22" s="28"/>
      <c r="R22" s="28"/>
      <c r="S22" s="28"/>
      <c r="T22" s="29"/>
      <c r="U22" s="28">
        <f t="shared" si="0"/>
        <v>0</v>
      </c>
      <c r="V22" s="28">
        <f t="shared" si="1"/>
        <v>0</v>
      </c>
      <c r="W22" s="28">
        <f t="shared" si="2"/>
        <v>0</v>
      </c>
      <c r="X22" s="28">
        <f t="shared" si="3"/>
        <v>0</v>
      </c>
      <c r="Y22" s="28">
        <f t="shared" si="4"/>
        <v>0</v>
      </c>
      <c r="Z22" s="28">
        <f t="shared" si="5"/>
        <v>0</v>
      </c>
      <c r="AA22" s="28">
        <f t="shared" si="6"/>
        <v>0</v>
      </c>
      <c r="AB22" s="28">
        <f t="shared" si="7"/>
        <v>0</v>
      </c>
      <c r="AC22" s="28">
        <f t="shared" si="8"/>
        <v>0</v>
      </c>
      <c r="AD22" s="28">
        <f t="shared" si="9"/>
        <v>0</v>
      </c>
    </row>
    <row r="23" spans="1:30" ht="12.75">
      <c r="A23" s="22" t="s">
        <v>272</v>
      </c>
      <c r="B23" s="34"/>
      <c r="C23" s="24"/>
      <c r="D23" s="23"/>
      <c r="E23" s="25">
        <f t="shared" si="11"/>
        <v>0</v>
      </c>
      <c r="F23" s="26"/>
      <c r="G23" s="27"/>
      <c r="H23" s="26"/>
      <c r="I23" s="27"/>
      <c r="J23" s="26"/>
      <c r="K23" s="26"/>
      <c r="L23" s="26"/>
      <c r="M23" s="26"/>
      <c r="N23" s="27"/>
      <c r="O23" s="26"/>
      <c r="P23" s="26"/>
      <c r="Q23" s="26"/>
      <c r="R23" s="28"/>
      <c r="S23" s="26"/>
      <c r="T23" s="29"/>
      <c r="U23" s="28">
        <f t="shared" si="0"/>
        <v>0</v>
      </c>
      <c r="V23" s="28">
        <f t="shared" si="1"/>
        <v>0</v>
      </c>
      <c r="W23" s="28">
        <f t="shared" si="2"/>
        <v>0</v>
      </c>
      <c r="X23" s="28">
        <f t="shared" si="3"/>
        <v>0</v>
      </c>
      <c r="Y23" s="28">
        <f t="shared" si="4"/>
        <v>0</v>
      </c>
      <c r="Z23" s="28">
        <f t="shared" si="5"/>
        <v>0</v>
      </c>
      <c r="AA23" s="28">
        <f t="shared" si="6"/>
        <v>0</v>
      </c>
      <c r="AB23" s="28">
        <f t="shared" si="7"/>
        <v>0</v>
      </c>
      <c r="AC23" s="28">
        <f t="shared" si="8"/>
        <v>0</v>
      </c>
      <c r="AD23" s="28">
        <f t="shared" si="9"/>
        <v>0</v>
      </c>
    </row>
    <row r="24" spans="1:30" ht="12.75">
      <c r="A24" s="30"/>
      <c r="B24" s="30"/>
      <c r="C24" s="31"/>
      <c r="D24" s="33"/>
      <c r="E24" s="25">
        <f t="shared" si="11"/>
        <v>0</v>
      </c>
      <c r="F24" s="28"/>
      <c r="G24" s="32"/>
      <c r="H24" s="28"/>
      <c r="I24" s="32"/>
      <c r="J24" s="28"/>
      <c r="K24" s="28"/>
      <c r="L24" s="28"/>
      <c r="M24" s="28"/>
      <c r="N24" s="32"/>
      <c r="O24" s="28"/>
      <c r="P24" s="28"/>
      <c r="Q24" s="28"/>
      <c r="R24" s="28"/>
      <c r="S24" s="28"/>
      <c r="T24" s="29"/>
      <c r="U24" s="28">
        <f t="shared" si="0"/>
        <v>0</v>
      </c>
      <c r="V24" s="28">
        <f t="shared" si="1"/>
        <v>0</v>
      </c>
      <c r="W24" s="28">
        <f t="shared" si="2"/>
        <v>0</v>
      </c>
      <c r="X24" s="28">
        <f t="shared" si="3"/>
        <v>0</v>
      </c>
      <c r="Y24" s="28">
        <f t="shared" si="4"/>
        <v>0</v>
      </c>
      <c r="Z24" s="28">
        <f t="shared" si="5"/>
        <v>0</v>
      </c>
      <c r="AA24" s="28">
        <f t="shared" si="6"/>
        <v>0</v>
      </c>
      <c r="AB24" s="28">
        <f t="shared" si="7"/>
        <v>0</v>
      </c>
      <c r="AC24" s="28">
        <f t="shared" si="8"/>
        <v>0</v>
      </c>
      <c r="AD24" s="28">
        <f t="shared" si="9"/>
        <v>0</v>
      </c>
    </row>
    <row r="25" spans="1:30" ht="12.75">
      <c r="A25" s="30"/>
      <c r="B25" s="30"/>
      <c r="C25" s="31"/>
      <c r="D25" s="30"/>
      <c r="E25" s="25">
        <f t="shared" si="11"/>
        <v>0</v>
      </c>
      <c r="F25" s="28"/>
      <c r="G25" s="32"/>
      <c r="H25" s="28"/>
      <c r="I25" s="32"/>
      <c r="J25" s="28"/>
      <c r="K25" s="28"/>
      <c r="L25" s="28"/>
      <c r="M25" s="28"/>
      <c r="N25" s="32"/>
      <c r="O25" s="28"/>
      <c r="P25" s="28"/>
      <c r="Q25" s="28"/>
      <c r="R25" s="28"/>
      <c r="S25" s="28"/>
      <c r="T25" s="29"/>
      <c r="U25" s="28">
        <f t="shared" si="0"/>
        <v>0</v>
      </c>
      <c r="V25" s="28">
        <f t="shared" si="1"/>
        <v>0</v>
      </c>
      <c r="W25" s="28">
        <f t="shared" si="2"/>
        <v>0</v>
      </c>
      <c r="X25" s="28">
        <f t="shared" si="3"/>
        <v>0</v>
      </c>
      <c r="Y25" s="28">
        <f t="shared" si="4"/>
        <v>0</v>
      </c>
      <c r="Z25" s="28">
        <f t="shared" si="5"/>
        <v>0</v>
      </c>
      <c r="AA25" s="28">
        <f t="shared" si="6"/>
        <v>0</v>
      </c>
      <c r="AB25" s="28">
        <f t="shared" si="7"/>
        <v>0</v>
      </c>
      <c r="AC25" s="28">
        <f t="shared" si="8"/>
        <v>0</v>
      </c>
      <c r="AD25" s="28">
        <f t="shared" si="9"/>
        <v>0</v>
      </c>
    </row>
    <row r="26" spans="1:30" ht="12.75">
      <c r="A26" s="30"/>
      <c r="B26" s="30"/>
      <c r="C26" s="31"/>
      <c r="D26" s="30"/>
      <c r="E26" s="25">
        <f t="shared" si="11"/>
        <v>0</v>
      </c>
      <c r="F26" s="28"/>
      <c r="G26" s="32"/>
      <c r="H26" s="28"/>
      <c r="I26" s="32"/>
      <c r="J26" s="28"/>
      <c r="K26" s="28"/>
      <c r="L26" s="28"/>
      <c r="M26" s="28"/>
      <c r="N26" s="32"/>
      <c r="O26" s="28"/>
      <c r="P26" s="28"/>
      <c r="Q26" s="28"/>
      <c r="R26" s="28"/>
      <c r="S26" s="28"/>
      <c r="T26" s="29"/>
      <c r="U26" s="28">
        <f t="shared" si="0"/>
        <v>0</v>
      </c>
      <c r="V26" s="28">
        <f t="shared" si="1"/>
        <v>0</v>
      </c>
      <c r="W26" s="28">
        <f t="shared" si="2"/>
        <v>0</v>
      </c>
      <c r="X26" s="28">
        <f t="shared" si="3"/>
        <v>0</v>
      </c>
      <c r="Y26" s="28">
        <f t="shared" si="4"/>
        <v>0</v>
      </c>
      <c r="Z26" s="28">
        <f t="shared" si="5"/>
        <v>0</v>
      </c>
      <c r="AA26" s="28">
        <f t="shared" si="6"/>
        <v>0</v>
      </c>
      <c r="AB26" s="28">
        <f t="shared" si="7"/>
        <v>0</v>
      </c>
      <c r="AC26" s="28">
        <f t="shared" si="8"/>
        <v>0</v>
      </c>
      <c r="AD26" s="28">
        <f t="shared" si="9"/>
        <v>0</v>
      </c>
    </row>
    <row r="27" spans="1:30" ht="12.75">
      <c r="A27" s="30"/>
      <c r="B27" s="30"/>
      <c r="C27" s="31"/>
      <c r="D27" s="30"/>
      <c r="E27" s="25">
        <f aca="true" t="shared" si="12" ref="E27:E35">SUM(U27:AD27)</f>
        <v>0</v>
      </c>
      <c r="F27" s="28"/>
      <c r="G27" s="32"/>
      <c r="H27" s="28"/>
      <c r="I27" s="32"/>
      <c r="J27" s="28"/>
      <c r="K27" s="28"/>
      <c r="L27" s="28"/>
      <c r="M27" s="28"/>
      <c r="N27" s="32"/>
      <c r="O27" s="28"/>
      <c r="P27" s="28"/>
      <c r="Q27" s="28"/>
      <c r="R27" s="28"/>
      <c r="S27" s="28"/>
      <c r="T27" s="29"/>
      <c r="U27" s="28">
        <f t="shared" si="0"/>
        <v>0</v>
      </c>
      <c r="V27" s="28">
        <f t="shared" si="1"/>
        <v>0</v>
      </c>
      <c r="W27" s="28">
        <f t="shared" si="2"/>
        <v>0</v>
      </c>
      <c r="X27" s="28">
        <f t="shared" si="3"/>
        <v>0</v>
      </c>
      <c r="Y27" s="28">
        <f t="shared" si="4"/>
        <v>0</v>
      </c>
      <c r="Z27" s="28">
        <f t="shared" si="5"/>
        <v>0</v>
      </c>
      <c r="AA27" s="28">
        <f t="shared" si="6"/>
        <v>0</v>
      </c>
      <c r="AB27" s="28">
        <f t="shared" si="7"/>
        <v>0</v>
      </c>
      <c r="AC27" s="28">
        <f t="shared" si="8"/>
        <v>0</v>
      </c>
      <c r="AD27" s="28">
        <f t="shared" si="9"/>
        <v>0</v>
      </c>
    </row>
    <row r="28" spans="1:30" ht="12.75">
      <c r="A28" s="30"/>
      <c r="B28" s="30"/>
      <c r="C28" s="31"/>
      <c r="D28" s="30"/>
      <c r="E28" s="25">
        <f t="shared" si="12"/>
        <v>0</v>
      </c>
      <c r="F28" s="28"/>
      <c r="G28" s="32"/>
      <c r="H28" s="28"/>
      <c r="I28" s="32"/>
      <c r="J28" s="28"/>
      <c r="K28" s="28"/>
      <c r="L28" s="28"/>
      <c r="M28" s="28"/>
      <c r="N28" s="32"/>
      <c r="O28" s="28"/>
      <c r="P28" s="28"/>
      <c r="Q28" s="28"/>
      <c r="R28" s="28"/>
      <c r="S28" s="28"/>
      <c r="T28" s="29"/>
      <c r="U28" s="28">
        <f t="shared" si="0"/>
        <v>0</v>
      </c>
      <c r="V28" s="28">
        <f t="shared" si="1"/>
        <v>0</v>
      </c>
      <c r="W28" s="28">
        <f t="shared" si="2"/>
        <v>0</v>
      </c>
      <c r="X28" s="28">
        <f t="shared" si="3"/>
        <v>0</v>
      </c>
      <c r="Y28" s="28">
        <f t="shared" si="4"/>
        <v>0</v>
      </c>
      <c r="Z28" s="28">
        <f t="shared" si="5"/>
        <v>0</v>
      </c>
      <c r="AA28" s="28">
        <f t="shared" si="6"/>
        <v>0</v>
      </c>
      <c r="AB28" s="28">
        <f t="shared" si="7"/>
        <v>0</v>
      </c>
      <c r="AC28" s="28">
        <f t="shared" si="8"/>
        <v>0</v>
      </c>
      <c r="AD28" s="28">
        <f t="shared" si="9"/>
        <v>0</v>
      </c>
    </row>
    <row r="29" spans="1:30" ht="12.75">
      <c r="A29" s="26"/>
      <c r="B29" s="26"/>
      <c r="C29" s="35"/>
      <c r="D29" s="36"/>
      <c r="E29" s="25">
        <f t="shared" si="12"/>
        <v>0</v>
      </c>
      <c r="F29" s="28"/>
      <c r="G29" s="32"/>
      <c r="H29" s="28"/>
      <c r="I29" s="32"/>
      <c r="J29" s="28"/>
      <c r="K29" s="28"/>
      <c r="L29" s="28"/>
      <c r="M29" s="28"/>
      <c r="N29" s="32"/>
      <c r="O29" s="28"/>
      <c r="P29" s="28"/>
      <c r="Q29" s="28"/>
      <c r="R29" s="28"/>
      <c r="S29" s="28"/>
      <c r="T29" s="29"/>
      <c r="U29" s="28">
        <f t="shared" si="0"/>
        <v>0</v>
      </c>
      <c r="V29" s="28">
        <f t="shared" si="1"/>
        <v>0</v>
      </c>
      <c r="W29" s="28">
        <f t="shared" si="2"/>
        <v>0</v>
      </c>
      <c r="X29" s="28">
        <f t="shared" si="3"/>
        <v>0</v>
      </c>
      <c r="Y29" s="28">
        <f t="shared" si="4"/>
        <v>0</v>
      </c>
      <c r="Z29" s="28">
        <f t="shared" si="5"/>
        <v>0</v>
      </c>
      <c r="AA29" s="28">
        <f t="shared" si="6"/>
        <v>0</v>
      </c>
      <c r="AB29" s="28">
        <f t="shared" si="7"/>
        <v>0</v>
      </c>
      <c r="AC29" s="28">
        <f t="shared" si="8"/>
        <v>0</v>
      </c>
      <c r="AD29" s="28">
        <f t="shared" si="9"/>
        <v>0</v>
      </c>
    </row>
    <row r="30" spans="1:30" ht="12.75">
      <c r="A30" s="37" t="s">
        <v>273</v>
      </c>
      <c r="B30" s="26"/>
      <c r="C30" s="27"/>
      <c r="D30" s="26"/>
      <c r="E30" s="25">
        <f t="shared" si="12"/>
        <v>0</v>
      </c>
      <c r="F30" s="28"/>
      <c r="G30" s="32"/>
      <c r="H30" s="28"/>
      <c r="I30" s="32"/>
      <c r="J30" s="28"/>
      <c r="K30" s="28"/>
      <c r="L30" s="28"/>
      <c r="M30" s="28"/>
      <c r="N30" s="32"/>
      <c r="O30" s="28"/>
      <c r="P30" s="28"/>
      <c r="Q30" s="28"/>
      <c r="R30" s="28"/>
      <c r="S30" s="28"/>
      <c r="T30" s="29"/>
      <c r="U30" s="28">
        <f t="shared" si="0"/>
        <v>0</v>
      </c>
      <c r="V30" s="28">
        <f t="shared" si="1"/>
        <v>0</v>
      </c>
      <c r="W30" s="28">
        <f t="shared" si="2"/>
        <v>0</v>
      </c>
      <c r="X30" s="28">
        <f t="shared" si="3"/>
        <v>0</v>
      </c>
      <c r="Y30" s="28">
        <f t="shared" si="4"/>
        <v>0</v>
      </c>
      <c r="Z30" s="28">
        <f t="shared" si="5"/>
        <v>0</v>
      </c>
      <c r="AA30" s="28">
        <f t="shared" si="6"/>
        <v>0</v>
      </c>
      <c r="AB30" s="28">
        <f t="shared" si="7"/>
        <v>0</v>
      </c>
      <c r="AC30" s="28">
        <f t="shared" si="8"/>
        <v>0</v>
      </c>
      <c r="AD30" s="28">
        <f t="shared" si="9"/>
        <v>0</v>
      </c>
    </row>
    <row r="31" spans="1:30" ht="12.75">
      <c r="A31" s="26"/>
      <c r="B31" s="26"/>
      <c r="C31" s="27"/>
      <c r="D31" s="26"/>
      <c r="E31" s="25">
        <f t="shared" si="12"/>
        <v>0</v>
      </c>
      <c r="F31" s="28"/>
      <c r="G31" s="32"/>
      <c r="H31" s="28"/>
      <c r="I31" s="32"/>
      <c r="J31" s="28"/>
      <c r="K31" s="28"/>
      <c r="L31" s="28"/>
      <c r="M31" s="28"/>
      <c r="N31" s="32"/>
      <c r="O31" s="28"/>
      <c r="P31" s="28"/>
      <c r="Q31" s="28"/>
      <c r="R31" s="28"/>
      <c r="S31" s="28"/>
      <c r="T31" s="29"/>
      <c r="U31" s="28">
        <f t="shared" si="0"/>
        <v>0</v>
      </c>
      <c r="V31" s="28">
        <f t="shared" si="1"/>
        <v>0</v>
      </c>
      <c r="W31" s="28">
        <f t="shared" si="2"/>
        <v>0</v>
      </c>
      <c r="X31" s="28">
        <f t="shared" si="3"/>
        <v>0</v>
      </c>
      <c r="Y31" s="28">
        <f t="shared" si="4"/>
        <v>0</v>
      </c>
      <c r="Z31" s="28">
        <f t="shared" si="5"/>
        <v>0</v>
      </c>
      <c r="AA31" s="28">
        <f t="shared" si="6"/>
        <v>0</v>
      </c>
      <c r="AB31" s="28">
        <f t="shared" si="7"/>
        <v>0</v>
      </c>
      <c r="AC31" s="28">
        <f t="shared" si="8"/>
        <v>0</v>
      </c>
      <c r="AD31" s="28">
        <f t="shared" si="9"/>
        <v>0</v>
      </c>
    </row>
    <row r="32" spans="1:30" ht="12.75">
      <c r="A32" s="26"/>
      <c r="B32" s="26"/>
      <c r="C32" s="27"/>
      <c r="D32" s="26"/>
      <c r="E32" s="25">
        <f t="shared" si="12"/>
        <v>0</v>
      </c>
      <c r="F32" s="28"/>
      <c r="G32" s="32"/>
      <c r="H32" s="28"/>
      <c r="I32" s="32"/>
      <c r="J32" s="28"/>
      <c r="K32" s="28"/>
      <c r="L32" s="28"/>
      <c r="M32" s="28"/>
      <c r="N32" s="32"/>
      <c r="O32" s="28"/>
      <c r="P32" s="28"/>
      <c r="Q32" s="28"/>
      <c r="R32" s="28"/>
      <c r="S32" s="28"/>
      <c r="T32" s="29"/>
      <c r="U32" s="28">
        <f t="shared" si="0"/>
        <v>0</v>
      </c>
      <c r="V32" s="28">
        <f t="shared" si="1"/>
        <v>0</v>
      </c>
      <c r="W32" s="28">
        <f t="shared" si="2"/>
        <v>0</v>
      </c>
      <c r="X32" s="28">
        <f t="shared" si="3"/>
        <v>0</v>
      </c>
      <c r="Y32" s="28">
        <f t="shared" si="4"/>
        <v>0</v>
      </c>
      <c r="Z32" s="28">
        <f t="shared" si="5"/>
        <v>0</v>
      </c>
      <c r="AA32" s="28">
        <f t="shared" si="6"/>
        <v>0</v>
      </c>
      <c r="AB32" s="28">
        <f t="shared" si="7"/>
        <v>0</v>
      </c>
      <c r="AC32" s="28">
        <f t="shared" si="8"/>
        <v>0</v>
      </c>
      <c r="AD32" s="28">
        <f t="shared" si="9"/>
        <v>0</v>
      </c>
    </row>
    <row r="33" spans="1:30" ht="12.75">
      <c r="A33" s="26"/>
      <c r="B33" s="26"/>
      <c r="C33" s="27"/>
      <c r="D33" s="26"/>
      <c r="E33" s="25">
        <f t="shared" si="12"/>
        <v>0</v>
      </c>
      <c r="F33" s="28"/>
      <c r="G33" s="32"/>
      <c r="H33" s="28"/>
      <c r="I33" s="32"/>
      <c r="J33" s="28"/>
      <c r="K33" s="28"/>
      <c r="L33" s="28"/>
      <c r="M33" s="28"/>
      <c r="N33" s="32"/>
      <c r="O33" s="28"/>
      <c r="P33" s="28"/>
      <c r="Q33" s="28"/>
      <c r="R33" s="28"/>
      <c r="S33" s="28"/>
      <c r="T33" s="29"/>
      <c r="U33" s="28">
        <f t="shared" si="0"/>
        <v>0</v>
      </c>
      <c r="V33" s="28">
        <f t="shared" si="1"/>
        <v>0</v>
      </c>
      <c r="W33" s="28">
        <f t="shared" si="2"/>
        <v>0</v>
      </c>
      <c r="X33" s="28">
        <f t="shared" si="3"/>
        <v>0</v>
      </c>
      <c r="Y33" s="28">
        <f t="shared" si="4"/>
        <v>0</v>
      </c>
      <c r="Z33" s="28">
        <f t="shared" si="5"/>
        <v>0</v>
      </c>
      <c r="AA33" s="28">
        <f t="shared" si="6"/>
        <v>0</v>
      </c>
      <c r="AB33" s="28">
        <f t="shared" si="7"/>
        <v>0</v>
      </c>
      <c r="AC33" s="28">
        <f t="shared" si="8"/>
        <v>0</v>
      </c>
      <c r="AD33" s="28">
        <f t="shared" si="9"/>
        <v>0</v>
      </c>
    </row>
    <row r="34" spans="1:30" ht="12.75">
      <c r="A34" s="26"/>
      <c r="B34" s="26"/>
      <c r="C34" s="27"/>
      <c r="D34" s="26"/>
      <c r="E34" s="25">
        <f t="shared" si="12"/>
        <v>0</v>
      </c>
      <c r="F34" s="28"/>
      <c r="G34" s="32"/>
      <c r="H34" s="28"/>
      <c r="I34" s="32"/>
      <c r="J34" s="28"/>
      <c r="K34" s="28"/>
      <c r="L34" s="28"/>
      <c r="M34" s="28"/>
      <c r="N34" s="32"/>
      <c r="O34" s="28"/>
      <c r="P34" s="28"/>
      <c r="Q34" s="28"/>
      <c r="R34" s="28"/>
      <c r="S34" s="28"/>
      <c r="T34" s="29"/>
      <c r="U34" s="28">
        <f t="shared" si="0"/>
        <v>0</v>
      </c>
      <c r="V34" s="28">
        <f t="shared" si="1"/>
        <v>0</v>
      </c>
      <c r="W34" s="28">
        <f t="shared" si="2"/>
        <v>0</v>
      </c>
      <c r="X34" s="28">
        <f t="shared" si="3"/>
        <v>0</v>
      </c>
      <c r="Y34" s="28">
        <f t="shared" si="4"/>
        <v>0</v>
      </c>
      <c r="Z34" s="28">
        <f t="shared" si="5"/>
        <v>0</v>
      </c>
      <c r="AA34" s="28">
        <f t="shared" si="6"/>
        <v>0</v>
      </c>
      <c r="AB34" s="28">
        <f t="shared" si="7"/>
        <v>0</v>
      </c>
      <c r="AC34" s="28">
        <f t="shared" si="8"/>
        <v>0</v>
      </c>
      <c r="AD34" s="28">
        <f t="shared" si="9"/>
        <v>0</v>
      </c>
    </row>
    <row r="35" spans="1:30" ht="12.75">
      <c r="A35" s="26"/>
      <c r="B35" s="26"/>
      <c r="C35" s="27"/>
      <c r="D35" s="26"/>
      <c r="E35" s="25">
        <f t="shared" si="12"/>
        <v>4317</v>
      </c>
      <c r="F35" s="26">
        <v>1208</v>
      </c>
      <c r="G35" s="32"/>
      <c r="H35" s="28">
        <v>592</v>
      </c>
      <c r="I35" s="32"/>
      <c r="J35" s="28">
        <v>974</v>
      </c>
      <c r="K35" s="28">
        <v>171</v>
      </c>
      <c r="L35" s="26">
        <v>5691</v>
      </c>
      <c r="M35" s="26">
        <v>1713</v>
      </c>
      <c r="N35" s="27"/>
      <c r="O35" s="26">
        <v>1645</v>
      </c>
      <c r="P35" s="26">
        <v>210</v>
      </c>
      <c r="Q35" s="26">
        <v>2197</v>
      </c>
      <c r="R35" s="28">
        <v>5</v>
      </c>
      <c r="S35" s="26">
        <v>2924</v>
      </c>
      <c r="T35" s="29"/>
      <c r="U35" s="28">
        <f t="shared" si="0"/>
        <v>635</v>
      </c>
      <c r="V35" s="28">
        <f t="shared" si="1"/>
        <v>569</v>
      </c>
      <c r="W35" s="28">
        <f t="shared" si="2"/>
        <v>470</v>
      </c>
      <c r="X35" s="28">
        <f t="shared" si="3"/>
        <v>552</v>
      </c>
      <c r="Y35" s="28">
        <f t="shared" si="4"/>
        <v>524</v>
      </c>
      <c r="Z35" s="28">
        <f t="shared" si="5"/>
        <v>611</v>
      </c>
      <c r="AA35" s="28">
        <f t="shared" si="6"/>
        <v>206</v>
      </c>
      <c r="AB35" s="28">
        <f t="shared" si="7"/>
        <v>159</v>
      </c>
      <c r="AC35" s="28">
        <f t="shared" si="8"/>
        <v>188</v>
      </c>
      <c r="AD35" s="28">
        <f t="shared" si="9"/>
        <v>403</v>
      </c>
    </row>
    <row r="36" spans="6:15" ht="12.75">
      <c r="F36" s="13" t="s">
        <v>252</v>
      </c>
      <c r="H36" s="13" t="s">
        <v>252</v>
      </c>
      <c r="J36" s="13" t="s">
        <v>252</v>
      </c>
      <c r="K36" s="13" t="s">
        <v>252</v>
      </c>
      <c r="L36" s="13" t="s">
        <v>252</v>
      </c>
      <c r="M36" s="13" t="s">
        <v>252</v>
      </c>
      <c r="O36" s="13" t="s">
        <v>252</v>
      </c>
    </row>
    <row r="39" spans="1:30" ht="12.75">
      <c r="A39" s="26" t="s">
        <v>274</v>
      </c>
      <c r="B39" s="26"/>
      <c r="C39" s="27"/>
      <c r="D39" s="26"/>
      <c r="E39" s="25">
        <f>SUM(U39:AD39)</f>
        <v>7326</v>
      </c>
      <c r="F39" s="28">
        <v>1135</v>
      </c>
      <c r="G39" s="32"/>
      <c r="H39" s="28">
        <v>685</v>
      </c>
      <c r="I39" s="32"/>
      <c r="J39" s="28">
        <v>1438</v>
      </c>
      <c r="K39" s="28">
        <v>202</v>
      </c>
      <c r="L39" s="28">
        <v>4967</v>
      </c>
      <c r="M39" s="28">
        <v>1553</v>
      </c>
      <c r="N39" s="32"/>
      <c r="O39" s="28">
        <v>3960</v>
      </c>
      <c r="P39" s="28">
        <v>430</v>
      </c>
      <c r="Q39" s="28">
        <v>5028</v>
      </c>
      <c r="R39" s="28">
        <v>4</v>
      </c>
      <c r="S39" s="28">
        <v>4940</v>
      </c>
      <c r="T39" s="29"/>
      <c r="U39" s="28">
        <f>IF(F39="",0,IF((F39&gt;1800),0,ROUNDDOWN(25.4347*POWER(18-F39/100,1.81),0)))</f>
        <v>784</v>
      </c>
      <c r="V39" s="28">
        <f>IF(H39="",0,IF(H39&lt;220,0,ROUNDDOWN(0.14354*POWER(H39-220,1.4),0)))</f>
        <v>778</v>
      </c>
      <c r="W39" s="28">
        <f>IF(J39="",0,IF(J39&lt;150,0,ROUNDDOWN(51.39*POWER(J39/100-1.5,1.05),0)))</f>
        <v>752</v>
      </c>
      <c r="X39" s="28">
        <f>IF(K39="",0,IF(K39&lt;75,0,ROUNDDOWN(0.8465*POWER(K39-75,1.42),0)))</f>
        <v>822</v>
      </c>
      <c r="Y39" s="28">
        <f>IF(L39="",0,IF((L39&gt;8200),0,ROUNDDOWN(1.53775*POWER(82-L39/100,1.81),0)))</f>
        <v>830</v>
      </c>
      <c r="Z39" s="28">
        <f>IF(M39="",0,IF((M39&gt;2850),0,ROUNDDOWN(5.74352*POWER(28.5-M39/100,1.92),0)))</f>
        <v>787</v>
      </c>
      <c r="AA39" s="28">
        <f>IF(O39="",0,IF(O39&lt;400,0,ROUNDDOWN(12.91*POWER(O39/100-4,1.1),0)))</f>
        <v>656</v>
      </c>
      <c r="AB39" s="28">
        <f>IF(P39="",0,IF(P39&lt;100,0,ROUNDDOWN(0.2797*POWER(P39-100,1.35),0)))</f>
        <v>702</v>
      </c>
      <c r="AC39" s="28">
        <f>IF(Q39="",0,IF(Q39&lt;700,0,ROUNDDOWN(10.14*POWER(Q39/100-7,1.08),0)))</f>
        <v>593</v>
      </c>
      <c r="AD39" s="28">
        <f>IF(R39="",0,IF((R39*60+S39/100&gt;4800),0,ROUNDDOWN(0.03768*POWER(480-R39*60-S39/100,1.85),0)))</f>
        <v>622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L7" sqref="L7"/>
    </sheetView>
  </sheetViews>
  <sheetFormatPr defaultColWidth="9.00390625" defaultRowHeight="12.75"/>
  <cols>
    <col min="1" max="2" width="17.25390625" style="13" customWidth="1"/>
    <col min="3" max="3" width="9.375" style="14" customWidth="1"/>
    <col min="4" max="4" width="26.375" style="13" customWidth="1"/>
    <col min="5" max="5" width="7.25390625" style="16" customWidth="1"/>
    <col min="6" max="21" width="7.625" style="16" customWidth="1"/>
    <col min="22" max="22" width="6.375" style="13" customWidth="1"/>
    <col min="23" max="16384" width="9.125" style="13" customWidth="1"/>
  </cols>
  <sheetData>
    <row r="1" ht="12.75">
      <c r="A1" s="13" t="s">
        <v>275</v>
      </c>
    </row>
    <row r="2" spans="1:21" ht="12.75">
      <c r="A2" s="17" t="s">
        <v>254</v>
      </c>
      <c r="B2" s="17" t="s">
        <v>255</v>
      </c>
      <c r="C2" s="18" t="s">
        <v>256</v>
      </c>
      <c r="D2" s="17" t="s">
        <v>276</v>
      </c>
      <c r="E2" s="17" t="s">
        <v>258</v>
      </c>
      <c r="F2" s="19" t="s">
        <v>277</v>
      </c>
      <c r="G2" s="19" t="s">
        <v>261</v>
      </c>
      <c r="H2" s="19" t="s">
        <v>245</v>
      </c>
      <c r="I2" s="19">
        <v>200</v>
      </c>
      <c r="J2" s="19" t="s">
        <v>260</v>
      </c>
      <c r="K2" s="19" t="s">
        <v>264</v>
      </c>
      <c r="L2" s="19" t="s">
        <v>265</v>
      </c>
      <c r="M2" s="19">
        <v>800</v>
      </c>
      <c r="N2" s="38"/>
      <c r="O2" s="19" t="s">
        <v>278</v>
      </c>
      <c r="P2" s="19" t="s">
        <v>261</v>
      </c>
      <c r="Q2" s="19" t="s">
        <v>245</v>
      </c>
      <c r="R2" s="19">
        <v>200</v>
      </c>
      <c r="S2" s="19" t="s">
        <v>260</v>
      </c>
      <c r="T2" s="19" t="s">
        <v>264</v>
      </c>
      <c r="U2" s="19">
        <v>800</v>
      </c>
    </row>
    <row r="3" spans="1:21" ht="12.75">
      <c r="A3" s="23" t="s">
        <v>279</v>
      </c>
      <c r="B3" s="23"/>
      <c r="C3" s="24"/>
      <c r="D3" s="23"/>
      <c r="E3" s="25">
        <f>SUM(O3:U3)</f>
        <v>0</v>
      </c>
      <c r="F3" s="39"/>
      <c r="G3" s="39"/>
      <c r="H3" s="39"/>
      <c r="I3" s="39"/>
      <c r="J3" s="39"/>
      <c r="K3" s="39"/>
      <c r="L3" s="39"/>
      <c r="M3" s="39"/>
      <c r="N3" s="40"/>
      <c r="O3" s="41">
        <f aca="true" t="shared" si="0" ref="O3:O8">IF(F3="",0,IF((F3&gt;2670),0,ROUNDDOWN(9.23076*POWER(26.7-F3/100,1.835),0)))</f>
        <v>0</v>
      </c>
      <c r="P3" s="41">
        <f aca="true" t="shared" si="1" ref="P3:P8">IF(G3="",0,IF(G3&lt;75,0,ROUNDDOWN(1.84523*POWER(G3-75,1.348),0)))</f>
        <v>0</v>
      </c>
      <c r="Q3" s="41">
        <f aca="true" t="shared" si="2" ref="Q3:Q8">IF(H3="",0,IF(H3&lt;150,0,ROUNDDOWN(56.0211*POWER(H3/100-1.5,1.05),0)))</f>
        <v>0</v>
      </c>
      <c r="R3" s="41">
        <f aca="true" t="shared" si="3" ref="R3:R8">IF(I3="",0,IF((I3&gt;4250),0,ROUNDDOWN(4.99087*POWER(42.5-I3/100,1.81),0)))</f>
        <v>0</v>
      </c>
      <c r="S3" s="41">
        <f aca="true" t="shared" si="4" ref="S3:S8">IF(J3="",0,IF(J3&lt;210,0,ROUNDDOWN(0.188807*POWER(J3-210,1.41),0)))</f>
        <v>0</v>
      </c>
      <c r="T3" s="41">
        <f aca="true" t="shared" si="5" ref="T3:T8">IF(K3="",0,IF(K3&lt;380,0,ROUNDDOWN(15.9803*POWER(K3/100-3.8,1.04),0)))</f>
        <v>0</v>
      </c>
      <c r="U3" s="41">
        <f aca="true" t="shared" si="6" ref="U3:U8">IF(L3="",0,IF((L3*60+M3/100&gt;2540),0,ROUNDDOWN(0.11193*POWER(254-L3*60-M3/100,1.88),0)))</f>
        <v>0</v>
      </c>
    </row>
    <row r="4" spans="1:21" ht="12.75">
      <c r="A4" s="30" t="s">
        <v>280</v>
      </c>
      <c r="B4" s="30" t="s">
        <v>88</v>
      </c>
      <c r="C4" s="42" t="s">
        <v>71</v>
      </c>
      <c r="D4" s="33" t="s">
        <v>281</v>
      </c>
      <c r="E4" s="25">
        <f>SUM(O4:U4)</f>
        <v>3828</v>
      </c>
      <c r="F4" s="43">
        <v>1590</v>
      </c>
      <c r="G4" s="39">
        <v>139</v>
      </c>
      <c r="H4" s="39">
        <v>1053</v>
      </c>
      <c r="I4" s="39">
        <v>2905</v>
      </c>
      <c r="J4" s="39">
        <v>505</v>
      </c>
      <c r="K4" s="39">
        <v>3068</v>
      </c>
      <c r="L4" s="39">
        <v>2</v>
      </c>
      <c r="M4" s="39">
        <v>5411</v>
      </c>
      <c r="N4" s="40"/>
      <c r="O4" s="41">
        <f>IF(F4="",0,IF((F4&gt;2670),0,ROUNDDOWN(9.23076*POWER(26.7-F4/100,1.835),0)))</f>
        <v>727</v>
      </c>
      <c r="P4" s="41">
        <f>IF(G4="",0,IF(G4&lt;75,0,ROUNDDOWN(1.84523*POWER(G4-75,1.348),0)))</f>
        <v>502</v>
      </c>
      <c r="Q4" s="41">
        <f>IF(H4="",0,IF(H4&lt;150,0,ROUNDDOWN(56.0211*POWER(H4/100-1.5,1.05),0)))</f>
        <v>564</v>
      </c>
      <c r="R4" s="41">
        <f>IF(I4="",0,IF((I4&gt;4250),0,ROUNDDOWN(4.99087*POWER(42.5-I4/100,1.81),0)))</f>
        <v>551</v>
      </c>
      <c r="S4" s="41">
        <f>IF(J4="",0,IF(J4&lt;210,0,ROUNDDOWN(0.188807*POWER(J4-210,1.41),0)))</f>
        <v>573</v>
      </c>
      <c r="T4" s="41">
        <f>IF(K4="",0,IF(K4&lt;380,0,ROUNDDOWN(15.9803*POWER(K4/100-3.8,1.04),0)))</f>
        <v>489</v>
      </c>
      <c r="U4" s="41">
        <f>IF(L4="",0,IF((L4*60+M4/100&gt;2540),0,ROUNDDOWN(0.11193*POWER(254-L4*60-M4/100,1.88),0)))</f>
        <v>422</v>
      </c>
    </row>
    <row r="5" spans="1:21" ht="12.75">
      <c r="A5" s="30" t="s">
        <v>282</v>
      </c>
      <c r="B5" s="30" t="s">
        <v>283</v>
      </c>
      <c r="C5" s="42" t="s">
        <v>38</v>
      </c>
      <c r="D5" s="30" t="s">
        <v>20</v>
      </c>
      <c r="E5" s="25" t="s">
        <v>268</v>
      </c>
      <c r="F5" s="39">
        <v>2051</v>
      </c>
      <c r="G5" s="39"/>
      <c r="H5" s="39"/>
      <c r="I5" s="39"/>
      <c r="J5" s="39"/>
      <c r="K5" s="39"/>
      <c r="L5" s="39"/>
      <c r="M5" s="39"/>
      <c r="N5" s="40"/>
      <c r="O5" s="41">
        <f t="shared" si="0"/>
        <v>261</v>
      </c>
      <c r="P5" s="41">
        <f t="shared" si="1"/>
        <v>0</v>
      </c>
      <c r="Q5" s="41">
        <f t="shared" si="2"/>
        <v>0</v>
      </c>
      <c r="R5" s="41">
        <f t="shared" si="3"/>
        <v>0</v>
      </c>
      <c r="S5" s="41">
        <f t="shared" si="4"/>
        <v>0</v>
      </c>
      <c r="T5" s="41">
        <f t="shared" si="5"/>
        <v>0</v>
      </c>
      <c r="U5" s="41">
        <f t="shared" si="6"/>
        <v>0</v>
      </c>
    </row>
    <row r="6" spans="1:21" ht="12.75">
      <c r="A6" s="30" t="s">
        <v>284</v>
      </c>
      <c r="B6" s="30" t="s">
        <v>285</v>
      </c>
      <c r="C6" s="42" t="s">
        <v>38</v>
      </c>
      <c r="D6" s="30" t="s">
        <v>45</v>
      </c>
      <c r="E6" s="25">
        <f aca="true" t="shared" si="7" ref="E6:E15">SUM(O6:U6)</f>
        <v>2453</v>
      </c>
      <c r="F6" s="39">
        <v>1850</v>
      </c>
      <c r="G6" s="39">
        <v>136</v>
      </c>
      <c r="H6" s="39">
        <v>672</v>
      </c>
      <c r="I6" s="39">
        <v>3130</v>
      </c>
      <c r="J6" s="39">
        <v>423</v>
      </c>
      <c r="K6" s="39">
        <v>1703</v>
      </c>
      <c r="L6" s="39">
        <v>3</v>
      </c>
      <c r="M6" s="39">
        <v>1515</v>
      </c>
      <c r="N6" s="40"/>
      <c r="O6" s="41">
        <f t="shared" si="0"/>
        <v>438</v>
      </c>
      <c r="P6" s="41">
        <f t="shared" si="1"/>
        <v>470</v>
      </c>
      <c r="Q6" s="41">
        <f t="shared" si="2"/>
        <v>317</v>
      </c>
      <c r="R6" s="41">
        <f t="shared" si="3"/>
        <v>395</v>
      </c>
      <c r="S6" s="41">
        <f t="shared" si="4"/>
        <v>362</v>
      </c>
      <c r="T6" s="41">
        <f t="shared" si="5"/>
        <v>234</v>
      </c>
      <c r="U6" s="41">
        <f t="shared" si="6"/>
        <v>237</v>
      </c>
    </row>
    <row r="7" spans="1:21" ht="12.75">
      <c r="A7" s="44"/>
      <c r="B7" s="33"/>
      <c r="C7" s="45"/>
      <c r="D7" s="33"/>
      <c r="E7" s="25">
        <f t="shared" si="7"/>
        <v>0</v>
      </c>
      <c r="F7" s="39"/>
      <c r="G7" s="39"/>
      <c r="H7" s="39"/>
      <c r="I7" s="39"/>
      <c r="J7" s="39"/>
      <c r="K7" s="39"/>
      <c r="L7" s="39"/>
      <c r="M7" s="39"/>
      <c r="N7" s="40"/>
      <c r="O7" s="41">
        <f t="shared" si="0"/>
        <v>0</v>
      </c>
      <c r="P7" s="41">
        <f t="shared" si="1"/>
        <v>0</v>
      </c>
      <c r="Q7" s="41">
        <f t="shared" si="2"/>
        <v>0</v>
      </c>
      <c r="R7" s="41">
        <f t="shared" si="3"/>
        <v>0</v>
      </c>
      <c r="S7" s="41">
        <f t="shared" si="4"/>
        <v>0</v>
      </c>
      <c r="T7" s="41">
        <f t="shared" si="5"/>
        <v>0</v>
      </c>
      <c r="U7" s="41">
        <f t="shared" si="6"/>
        <v>0</v>
      </c>
    </row>
    <row r="8" spans="1:21" ht="12.75">
      <c r="A8" s="26"/>
      <c r="B8" s="26"/>
      <c r="C8" s="27"/>
      <c r="D8" s="26"/>
      <c r="E8" s="25">
        <f t="shared" si="7"/>
        <v>0</v>
      </c>
      <c r="F8" s="43"/>
      <c r="G8" s="39"/>
      <c r="H8" s="39"/>
      <c r="I8" s="39"/>
      <c r="J8" s="39"/>
      <c r="K8" s="39"/>
      <c r="L8" s="39"/>
      <c r="M8" s="39"/>
      <c r="N8" s="40"/>
      <c r="O8" s="41">
        <f t="shared" si="0"/>
        <v>0</v>
      </c>
      <c r="P8" s="41">
        <f t="shared" si="1"/>
        <v>0</v>
      </c>
      <c r="Q8" s="41">
        <f t="shared" si="2"/>
        <v>0</v>
      </c>
      <c r="R8" s="41">
        <f t="shared" si="3"/>
        <v>0</v>
      </c>
      <c r="S8" s="41">
        <f t="shared" si="4"/>
        <v>0</v>
      </c>
      <c r="T8" s="41">
        <f t="shared" si="5"/>
        <v>0</v>
      </c>
      <c r="U8" s="41">
        <f t="shared" si="6"/>
        <v>0</v>
      </c>
    </row>
    <row r="9" spans="1:21" ht="12.75">
      <c r="A9" s="46" t="s">
        <v>286</v>
      </c>
      <c r="B9" s="46"/>
      <c r="C9" s="47"/>
      <c r="D9" s="46"/>
      <c r="E9" s="25"/>
      <c r="F9" s="43"/>
      <c r="G9" s="39"/>
      <c r="H9" s="39"/>
      <c r="I9" s="39"/>
      <c r="J9" s="39"/>
      <c r="K9" s="39"/>
      <c r="L9" s="39"/>
      <c r="M9" s="39"/>
      <c r="N9" s="40"/>
      <c r="O9" s="41"/>
      <c r="P9" s="41"/>
      <c r="Q9" s="41"/>
      <c r="R9" s="41"/>
      <c r="S9" s="41"/>
      <c r="T9" s="41"/>
      <c r="U9" s="41"/>
    </row>
    <row r="10" spans="1:21" ht="12.75">
      <c r="A10" s="48"/>
      <c r="B10" s="49"/>
      <c r="C10" s="50"/>
      <c r="D10" s="50"/>
      <c r="E10" s="25">
        <f t="shared" si="7"/>
        <v>0</v>
      </c>
      <c r="F10" s="39"/>
      <c r="G10" s="39"/>
      <c r="H10" s="39"/>
      <c r="I10" s="39"/>
      <c r="J10" s="39"/>
      <c r="K10" s="39"/>
      <c r="L10" s="39"/>
      <c r="M10" s="39"/>
      <c r="N10" s="40"/>
      <c r="O10" s="41">
        <f>IF(F10="",0,IF((F10&gt;2670),0,ROUNDDOWN(9.23076*POWER(26.7-F10/100,1.835),0)))</f>
        <v>0</v>
      </c>
      <c r="P10" s="41">
        <f>IF(G10="",0,IF(G10&lt;75,0,ROUNDDOWN(1.84523*POWER(G10-75,1.348),0)))</f>
        <v>0</v>
      </c>
      <c r="Q10" s="41">
        <f>IF(H10="",0,IF(H10&lt;150,0,ROUNDDOWN(56.0211*POWER(H10/100-1.5,1.05),0)))</f>
        <v>0</v>
      </c>
      <c r="R10" s="41">
        <f>IF(I10="",0,IF((I10&gt;4250),0,ROUNDDOWN(4.99087*POWER(42.5-I10/100,1.81),0)))</f>
        <v>0</v>
      </c>
      <c r="S10" s="41">
        <f>IF(J10="",0,IF(J10&lt;210,0,ROUNDDOWN(0.188807*POWER(J10-210,1.41),0)))</f>
        <v>0</v>
      </c>
      <c r="T10" s="41">
        <f>IF(K10="",0,IF(K10&lt;380,0,ROUNDDOWN(15.9803*POWER(K10/100-3.8,1.04),0)))</f>
        <v>0</v>
      </c>
      <c r="U10" s="41">
        <f>IF(L10="",0,IF((L10*60+M10/100&gt;2540),0,ROUNDDOWN(0.11193*POWER(254-L10*60-M10/100,1.88),0)))</f>
        <v>0</v>
      </c>
    </row>
    <row r="11" spans="1:21" ht="12.75">
      <c r="A11" s="48"/>
      <c r="B11" s="49"/>
      <c r="C11" s="50"/>
      <c r="D11" s="50"/>
      <c r="E11" s="25">
        <f t="shared" si="7"/>
        <v>0</v>
      </c>
      <c r="F11" s="39"/>
      <c r="G11" s="39"/>
      <c r="H11" s="39"/>
      <c r="I11" s="39"/>
      <c r="J11" s="39"/>
      <c r="K11" s="39"/>
      <c r="L11" s="39"/>
      <c r="M11" s="39"/>
      <c r="N11" s="40"/>
      <c r="O11" s="41">
        <f>IF(F11="",0,IF((F11&gt;2670),0,ROUNDDOWN(9.23076*POWER(26.7-F11/100,1.835),0)))</f>
        <v>0</v>
      </c>
      <c r="P11" s="41">
        <f>IF(G11="",0,IF(G11&lt;75,0,ROUNDDOWN(1.84523*POWER(G11-75,1.348),0)))</f>
        <v>0</v>
      </c>
      <c r="Q11" s="41">
        <f>IF(H11="",0,IF(H11&lt;150,0,ROUNDDOWN(56.0211*POWER(H11/100-1.5,1.05),0)))</f>
        <v>0</v>
      </c>
      <c r="R11" s="41">
        <f>IF(I11="",0,IF((I11&gt;4250),0,ROUNDDOWN(4.99087*POWER(42.5-I11/100,1.81),0)))</f>
        <v>0</v>
      </c>
      <c r="S11" s="41">
        <f>IF(J11="",0,IF(J11&lt;210,0,ROUNDDOWN(0.188807*POWER(J11-210,1.41),0)))</f>
        <v>0</v>
      </c>
      <c r="T11" s="41">
        <f>IF(K11="",0,IF(K11&lt;380,0,ROUNDDOWN(15.9803*POWER(K11/100-3.8,1.04),0)))</f>
        <v>0</v>
      </c>
      <c r="U11" s="41">
        <f>IF(L11="",0,IF((L11*60+M11/100&gt;2540),0,ROUNDDOWN(0.11193*POWER(254-L11*60-M11/100,1.88),0)))</f>
        <v>0</v>
      </c>
    </row>
    <row r="12" spans="1:21" ht="12.75">
      <c r="A12" s="48"/>
      <c r="B12" s="49"/>
      <c r="C12" s="50"/>
      <c r="D12" s="50"/>
      <c r="E12" s="25">
        <f t="shared" si="7"/>
        <v>0</v>
      </c>
      <c r="F12" s="39"/>
      <c r="G12" s="39"/>
      <c r="H12" s="39"/>
      <c r="I12" s="39"/>
      <c r="J12" s="39"/>
      <c r="K12" s="39"/>
      <c r="L12" s="39"/>
      <c r="M12" s="39"/>
      <c r="N12" s="40"/>
      <c r="O12" s="41">
        <f>IF(F12="",0,IF((F12&gt;2670),0,ROUNDDOWN(9.23076*POWER(26.7-F12/100,1.835),0)))</f>
        <v>0</v>
      </c>
      <c r="P12" s="41">
        <f>IF(G12="",0,IF(G12&lt;75,0,ROUNDDOWN(1.84523*POWER(G12-75,1.348),0)))</f>
        <v>0</v>
      </c>
      <c r="Q12" s="41">
        <f>IF(H12="",0,IF(H12&lt;150,0,ROUNDDOWN(56.0211*POWER(H12/100-1.5,1.05),0)))</f>
        <v>0</v>
      </c>
      <c r="R12" s="41">
        <f>IF(I12="",0,IF((I12&gt;4250),0,ROUNDDOWN(4.99087*POWER(42.5-I12/100,1.81),0)))</f>
        <v>0</v>
      </c>
      <c r="S12" s="41">
        <f>IF(J12="",0,IF(J12&lt;210,0,ROUNDDOWN(0.188807*POWER(J12-210,1.41),0)))</f>
        <v>0</v>
      </c>
      <c r="T12" s="41">
        <f>IF(K12="",0,IF(K12&lt;380,0,ROUNDDOWN(15.9803*POWER(K12/100-3.8,1.04),0)))</f>
        <v>0</v>
      </c>
      <c r="U12" s="41">
        <f>IF(L12="",0,IF((L12*60+M12/100&gt;2540),0,ROUNDDOWN(0.11193*POWER(254-L12*60-M12/100,1.88),0)))</f>
        <v>0</v>
      </c>
    </row>
    <row r="13" spans="1:21" ht="12.75">
      <c r="A13" s="48"/>
      <c r="B13" s="49"/>
      <c r="C13" s="50"/>
      <c r="D13" s="50"/>
      <c r="E13" s="25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41"/>
      <c r="Q13" s="41"/>
      <c r="R13" s="41"/>
      <c r="S13" s="41"/>
      <c r="T13" s="41"/>
      <c r="U13" s="41"/>
    </row>
    <row r="14" spans="1:21" ht="12.75">
      <c r="A14" s="48"/>
      <c r="B14" s="49"/>
      <c r="C14" s="50"/>
      <c r="D14" s="50"/>
      <c r="E14" s="25">
        <f t="shared" si="7"/>
        <v>0</v>
      </c>
      <c r="F14" s="39"/>
      <c r="G14" s="39"/>
      <c r="H14" s="39"/>
      <c r="I14" s="39"/>
      <c r="J14" s="39"/>
      <c r="K14" s="39"/>
      <c r="L14" s="39"/>
      <c r="M14" s="39"/>
      <c r="N14" s="40"/>
      <c r="O14" s="41">
        <f>IF(F14="",0,IF((F14&gt;2670),0,ROUNDDOWN(9.23076*POWER(26.7-F14/100,1.835),0)))</f>
        <v>0</v>
      </c>
      <c r="P14" s="41">
        <f>IF(G14="",0,IF(G14&lt;75,0,ROUNDDOWN(1.84523*POWER(G14-75,1.348),0)))</f>
        <v>0</v>
      </c>
      <c r="Q14" s="41">
        <f>IF(H14="",0,IF(H14&lt;150,0,ROUNDDOWN(56.0211*POWER(H14/100-1.5,1.05),0)))</f>
        <v>0</v>
      </c>
      <c r="R14" s="41">
        <f>IF(I14="",0,IF((I14&gt;4250),0,ROUNDDOWN(4.99087*POWER(42.5-I14/100,1.81),0)))</f>
        <v>0</v>
      </c>
      <c r="S14" s="41">
        <f>IF(J14="",0,IF(J14&lt;210,0,ROUNDDOWN(0.188807*POWER(J14-210,1.41),0)))</f>
        <v>0</v>
      </c>
      <c r="T14" s="41">
        <f>IF(K14="",0,IF(K14&lt;380,0,ROUNDDOWN(15.9803*POWER(K14/100-3.8,1.04),0)))</f>
        <v>0</v>
      </c>
      <c r="U14" s="41">
        <f>IF(L14="",0,IF((L14*60+M14/100&gt;2540),0,ROUNDDOWN(0.11193*POWER(254-L14*60-M14/100,1.88),0)))</f>
        <v>0</v>
      </c>
    </row>
    <row r="15" spans="1:21" ht="12.75">
      <c r="A15" s="26"/>
      <c r="B15" s="26"/>
      <c r="C15" s="27"/>
      <c r="D15" s="26"/>
      <c r="E15" s="25">
        <f t="shared" si="7"/>
        <v>0</v>
      </c>
      <c r="F15" s="39"/>
      <c r="G15" s="39"/>
      <c r="H15" s="39"/>
      <c r="I15" s="39"/>
      <c r="J15" s="39"/>
      <c r="K15" s="39"/>
      <c r="L15" s="39"/>
      <c r="M15" s="39"/>
      <c r="N15" s="40"/>
      <c r="O15" s="41">
        <f>IF(F15="",0,IF((F15&gt;2670),0,ROUNDDOWN(9.23076*POWER(26.7-F15/100,1.835),0)))</f>
        <v>0</v>
      </c>
      <c r="P15" s="41">
        <f>IF(G15="",0,IF(G15&lt;75,0,ROUNDDOWN(1.84523*POWER(G15-75,1.348),0)))</f>
        <v>0</v>
      </c>
      <c r="Q15" s="41">
        <f>IF(H15="",0,IF(H15&lt;150,0,ROUNDDOWN(56.0211*POWER(H15/100-1.5,1.05),0)))</f>
        <v>0</v>
      </c>
      <c r="R15" s="41">
        <f>IF(I15="",0,IF((I15&gt;4250),0,ROUNDDOWN(4.99087*POWER(42.5-I15/100,1.81),0)))</f>
        <v>0</v>
      </c>
      <c r="S15" s="41">
        <f>IF(J15="",0,IF(J15&lt;210,0,ROUNDDOWN(0.188807*POWER(J15-210,1.41),0)))</f>
        <v>0</v>
      </c>
      <c r="T15" s="41">
        <f>IF(K15="",0,IF(K15&lt;380,0,ROUNDDOWN(15.9803*POWER(K15/100-3.8,1.04),0)))</f>
        <v>0</v>
      </c>
      <c r="U15" s="41">
        <f>IF(L15="",0,IF((L15*60+M15/100&gt;2540),0,ROUNDDOWN(0.11193*POWER(254-L15*60-M15/100,1.88),0)))</f>
        <v>0</v>
      </c>
    </row>
    <row r="21" spans="1:22" ht="12.75">
      <c r="A21" s="26" t="s">
        <v>287</v>
      </c>
      <c r="B21" s="26"/>
      <c r="C21" s="27"/>
      <c r="D21" s="26"/>
      <c r="E21" s="25">
        <f>SUM(O21:U21)</f>
        <v>4648</v>
      </c>
      <c r="F21" s="39">
        <v>1547</v>
      </c>
      <c r="G21" s="39">
        <v>166</v>
      </c>
      <c r="H21" s="39">
        <v>987</v>
      </c>
      <c r="I21" s="39">
        <v>2717</v>
      </c>
      <c r="J21" s="39">
        <v>534</v>
      </c>
      <c r="K21" s="39">
        <v>3026</v>
      </c>
      <c r="L21" s="39">
        <v>2</v>
      </c>
      <c r="M21" s="39">
        <v>2892</v>
      </c>
      <c r="N21" s="40"/>
      <c r="O21" s="41">
        <f>IF(F21="",0,IF((F21&gt;2670),0,ROUNDDOWN(9.23076*POWER(26.7-F21/100,1.835),0)))</f>
        <v>781</v>
      </c>
      <c r="P21" s="41">
        <f>IF(G21="",0,IF(G21&lt;75,0,ROUNDDOWN(1.84523*POWER(G21-75,1.348),0)))</f>
        <v>806</v>
      </c>
      <c r="Q21" s="41">
        <f>IF(H21="",0,IF(H21&lt;150,0,ROUNDDOWN(56.0211*POWER(H21/100-1.5,1.05),0)))</f>
        <v>521</v>
      </c>
      <c r="R21" s="41">
        <f>IF(I21="",0,IF((I21&gt;4250),0,ROUNDDOWN(4.99087*POWER(42.5-I21/100,1.81),0)))</f>
        <v>698</v>
      </c>
      <c r="S21" s="41">
        <f>IF(J21="",0,IF(J21&lt;210,0,ROUNDDOWN(0.188807*POWER(J21-210,1.41),0)))</f>
        <v>654</v>
      </c>
      <c r="T21" s="41">
        <f>IF(K21="",0,IF(K21&lt;380,0,ROUNDDOWN(15.9803*POWER(K21/100-3.8,1.04),0)))</f>
        <v>482</v>
      </c>
      <c r="U21" s="41">
        <f>IF(L21="",0,IF((L21*60+M21/100&gt;2540),0,ROUNDDOWN(0.11193*POWER(254-L21*60-M21/100,1.88),0)))</f>
        <v>706</v>
      </c>
      <c r="V21" s="51"/>
    </row>
    <row r="22" spans="6:12" ht="12.75">
      <c r="F22" s="16" t="s">
        <v>252</v>
      </c>
      <c r="G22" s="16" t="s">
        <v>252</v>
      </c>
      <c r="H22" s="16" t="s">
        <v>252</v>
      </c>
      <c r="I22" s="16" t="s">
        <v>252</v>
      </c>
      <c r="J22" s="16" t="s">
        <v>252</v>
      </c>
      <c r="K22" s="16" t="s">
        <v>252</v>
      </c>
      <c r="L22" s="16" t="s">
        <v>252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G12" sqref="G12"/>
    </sheetView>
  </sheetViews>
  <sheetFormatPr defaultColWidth="9.00390625" defaultRowHeight="12.75"/>
  <cols>
    <col min="1" max="1" width="5.00390625" style="0" customWidth="1"/>
    <col min="2" max="2" width="16.75390625" style="52" customWidth="1"/>
    <col min="3" max="3" width="10.875" style="52" customWidth="1"/>
    <col min="4" max="4" width="5.00390625" style="53" customWidth="1"/>
    <col min="5" max="5" width="26.375" style="52" customWidth="1"/>
    <col min="6" max="6" width="8.875" style="54" customWidth="1"/>
    <col min="7" max="8" width="7.625" style="16" customWidth="1"/>
    <col min="9" max="9" width="7.00390625" style="55" customWidth="1"/>
    <col min="10" max="10" width="8.875" style="16" customWidth="1"/>
    <col min="11" max="12" width="7.625" style="16" customWidth="1"/>
    <col min="13" max="13" width="6.625" style="16" customWidth="1"/>
    <col min="14" max="15" width="7.625" style="16" customWidth="1"/>
    <col min="16" max="16" width="1.25" style="16" customWidth="1"/>
    <col min="17" max="21" width="5.875" style="16" customWidth="1"/>
  </cols>
  <sheetData>
    <row r="1" spans="2:21" ht="12.75">
      <c r="B1" s="56" t="s">
        <v>288</v>
      </c>
      <c r="C1" s="56"/>
      <c r="H1" s="57" t="s">
        <v>289</v>
      </c>
      <c r="I1" s="57"/>
      <c r="J1" s="57"/>
      <c r="K1" s="57"/>
      <c r="L1" s="57"/>
      <c r="M1" s="57"/>
      <c r="N1" s="57"/>
      <c r="O1" s="57"/>
      <c r="P1" s="58"/>
      <c r="Q1" s="59" t="s">
        <v>290</v>
      </c>
      <c r="R1" s="59"/>
      <c r="S1" s="59"/>
      <c r="T1" s="59"/>
      <c r="U1" s="59"/>
    </row>
    <row r="2" spans="1:21" ht="12.75">
      <c r="A2" s="60" t="s">
        <v>291</v>
      </c>
      <c r="B2" s="61" t="s">
        <v>254</v>
      </c>
      <c r="C2" s="62" t="s">
        <v>255</v>
      </c>
      <c r="D2" s="63" t="s">
        <v>292</v>
      </c>
      <c r="E2" s="64" t="s">
        <v>276</v>
      </c>
      <c r="F2" s="65" t="s">
        <v>293</v>
      </c>
      <c r="G2" s="66" t="s">
        <v>258</v>
      </c>
      <c r="H2" s="67" t="s">
        <v>294</v>
      </c>
      <c r="I2" s="68" t="s">
        <v>259</v>
      </c>
      <c r="J2" s="69" t="s">
        <v>295</v>
      </c>
      <c r="K2" s="69" t="s">
        <v>296</v>
      </c>
      <c r="L2" s="69" t="s">
        <v>297</v>
      </c>
      <c r="M2" s="70" t="s">
        <v>259</v>
      </c>
      <c r="N2" s="71">
        <v>600</v>
      </c>
      <c r="O2" s="71"/>
      <c r="P2" s="72"/>
      <c r="Q2" s="67" t="s">
        <v>294</v>
      </c>
      <c r="R2" s="73" t="s">
        <v>261</v>
      </c>
      <c r="S2" s="69" t="s">
        <v>245</v>
      </c>
      <c r="T2" s="69" t="s">
        <v>260</v>
      </c>
      <c r="U2" s="71">
        <v>600</v>
      </c>
    </row>
    <row r="3" spans="1:23" ht="12.75">
      <c r="A3" s="11"/>
      <c r="B3" s="6"/>
      <c r="C3" s="6"/>
      <c r="D3" s="7"/>
      <c r="E3" s="6"/>
      <c r="F3" s="9"/>
      <c r="G3" s="74"/>
      <c r="H3" s="75"/>
      <c r="I3" s="76"/>
      <c r="J3" s="77"/>
      <c r="K3" s="75"/>
      <c r="L3" s="75"/>
      <c r="M3" s="75"/>
      <c r="N3" s="78" t="s">
        <v>265</v>
      </c>
      <c r="O3" s="79" t="s">
        <v>298</v>
      </c>
      <c r="P3" s="58"/>
      <c r="Q3" s="74"/>
      <c r="R3" s="74"/>
      <c r="S3" s="74"/>
      <c r="T3" s="74"/>
      <c r="U3" s="74"/>
      <c r="V3" s="11"/>
      <c r="W3" s="11"/>
    </row>
    <row r="4" spans="1:23" ht="12.75">
      <c r="A4" s="10"/>
      <c r="B4" s="6"/>
      <c r="C4" s="6"/>
      <c r="D4" s="7"/>
      <c r="E4" s="6"/>
      <c r="F4" s="9"/>
      <c r="G4" s="74"/>
      <c r="H4" s="75" t="s">
        <v>252</v>
      </c>
      <c r="I4" s="76"/>
      <c r="J4" s="77" t="s">
        <v>252</v>
      </c>
      <c r="K4" s="75" t="s">
        <v>252</v>
      </c>
      <c r="L4" s="75" t="s">
        <v>252</v>
      </c>
      <c r="M4" s="75"/>
      <c r="N4" s="75" t="s">
        <v>252</v>
      </c>
      <c r="O4" s="75"/>
      <c r="P4" s="58"/>
      <c r="Q4" s="74"/>
      <c r="R4" s="74"/>
      <c r="S4" s="74"/>
      <c r="T4" s="74"/>
      <c r="U4" s="74"/>
      <c r="V4" s="10"/>
      <c r="W4" s="10"/>
    </row>
    <row r="5" spans="1:21" ht="12.75">
      <c r="A5" s="80">
        <v>1</v>
      </c>
      <c r="B5" s="30" t="s">
        <v>299</v>
      </c>
      <c r="C5" s="30" t="s">
        <v>144</v>
      </c>
      <c r="D5" s="31" t="s">
        <v>24</v>
      </c>
      <c r="E5" s="30" t="s">
        <v>300</v>
      </c>
      <c r="F5" s="81">
        <f aca="true" t="shared" si="0" ref="F5:F24">IF(G5=0," ",RANK(G5,G$5:G$26))</f>
        <v>1</v>
      </c>
      <c r="G5" s="82">
        <f aca="true" t="shared" si="1" ref="G5:G26">SUM(Q5:U5)</f>
        <v>2492</v>
      </c>
      <c r="H5" s="83">
        <v>1282</v>
      </c>
      <c r="I5" s="84"/>
      <c r="J5" s="83">
        <v>142</v>
      </c>
      <c r="K5" s="83">
        <v>820</v>
      </c>
      <c r="L5" s="85">
        <v>489</v>
      </c>
      <c r="M5" s="86"/>
      <c r="N5" s="87">
        <v>2</v>
      </c>
      <c r="O5" s="83">
        <v>568</v>
      </c>
      <c r="P5" s="88"/>
      <c r="Q5" s="89">
        <f aca="true" t="shared" si="2" ref="Q5:Q26">IF(H5="",0,IF((H5&gt;2180),0,ROUNDDOWN(13.15*POWER(21.8-H5/100,1.835),0)))</f>
        <v>738</v>
      </c>
      <c r="R5" s="89">
        <f aca="true" t="shared" si="3" ref="R5:R26">IF(J5="",0,IF(J5&lt;75,0,ROUNDDOWN(1.84523*POWER(J5-75,1.348),0)))</f>
        <v>534</v>
      </c>
      <c r="S5" s="89">
        <f aca="true" t="shared" si="4" ref="S5:S26">IF(K5="",0,IF(K5&lt;150,0,ROUNDDOWN(56.0211*POWER(K5/100-1.5,1.05),0)))</f>
        <v>412</v>
      </c>
      <c r="T5" s="89">
        <f aca="true" t="shared" si="5" ref="T5:T26">IF(L5="",0,IF(L5&lt;210,0,ROUNDDOWN(0.188807*POWER(L5-210,1.41),0)))</f>
        <v>530</v>
      </c>
      <c r="U5" s="89">
        <f aca="true" t="shared" si="6" ref="U5:U26">IF(N5="",0,IF((N5*60+O5/100&gt;1650),0,ROUNDDOWN(0.28*POWER(165-N5*60-O5/100,1.88),0)))</f>
        <v>278</v>
      </c>
    </row>
    <row r="6" spans="1:21" ht="12.75">
      <c r="A6" s="80">
        <v>2</v>
      </c>
      <c r="B6" s="30" t="s">
        <v>301</v>
      </c>
      <c r="C6" s="30" t="s">
        <v>302</v>
      </c>
      <c r="D6" s="31" t="s">
        <v>24</v>
      </c>
      <c r="E6" s="33" t="s">
        <v>300</v>
      </c>
      <c r="F6" s="81">
        <f t="shared" si="0"/>
        <v>4</v>
      </c>
      <c r="G6" s="82">
        <f t="shared" si="1"/>
        <v>1974</v>
      </c>
      <c r="H6" s="83">
        <v>1386</v>
      </c>
      <c r="I6" s="84"/>
      <c r="J6" s="83">
        <v>139</v>
      </c>
      <c r="K6" s="83">
        <v>667</v>
      </c>
      <c r="L6" s="85">
        <v>396</v>
      </c>
      <c r="M6" s="86"/>
      <c r="N6" s="87">
        <v>2</v>
      </c>
      <c r="O6" s="83">
        <v>624</v>
      </c>
      <c r="P6" s="88"/>
      <c r="Q6" s="89">
        <f t="shared" si="2"/>
        <v>588</v>
      </c>
      <c r="R6" s="89">
        <f t="shared" si="3"/>
        <v>502</v>
      </c>
      <c r="S6" s="89">
        <f t="shared" si="4"/>
        <v>314</v>
      </c>
      <c r="T6" s="89">
        <f t="shared" si="5"/>
        <v>299</v>
      </c>
      <c r="U6" s="89">
        <f t="shared" si="6"/>
        <v>271</v>
      </c>
    </row>
    <row r="7" spans="1:21" ht="12.75">
      <c r="A7" s="80">
        <v>3</v>
      </c>
      <c r="B7" s="30" t="s">
        <v>303</v>
      </c>
      <c r="C7" s="30" t="s">
        <v>112</v>
      </c>
      <c r="D7" s="31" t="s">
        <v>24</v>
      </c>
      <c r="E7" s="30" t="s">
        <v>304</v>
      </c>
      <c r="F7" s="81" t="s">
        <v>147</v>
      </c>
      <c r="G7" s="82">
        <f t="shared" si="1"/>
        <v>0</v>
      </c>
      <c r="H7" s="83"/>
      <c r="I7" s="84"/>
      <c r="J7" s="83"/>
      <c r="K7" s="83"/>
      <c r="L7" s="85"/>
      <c r="M7" s="86"/>
      <c r="N7" s="87"/>
      <c r="O7" s="83"/>
      <c r="P7" s="88"/>
      <c r="Q7" s="89">
        <f t="shared" si="2"/>
        <v>0</v>
      </c>
      <c r="R7" s="89">
        <f t="shared" si="3"/>
        <v>0</v>
      </c>
      <c r="S7" s="89">
        <f t="shared" si="4"/>
        <v>0</v>
      </c>
      <c r="T7" s="89">
        <f t="shared" si="5"/>
        <v>0</v>
      </c>
      <c r="U7" s="89">
        <f t="shared" si="6"/>
        <v>0</v>
      </c>
    </row>
    <row r="8" spans="1:21" ht="12.75">
      <c r="A8" s="80">
        <v>4</v>
      </c>
      <c r="B8" s="30" t="s">
        <v>305</v>
      </c>
      <c r="C8" s="30" t="s">
        <v>306</v>
      </c>
      <c r="D8" s="31" t="s">
        <v>38</v>
      </c>
      <c r="E8" s="30" t="s">
        <v>45</v>
      </c>
      <c r="F8" s="81">
        <f t="shared" si="0"/>
        <v>10</v>
      </c>
      <c r="G8" s="82">
        <f t="shared" si="1"/>
        <v>1466</v>
      </c>
      <c r="H8" s="83">
        <v>1583</v>
      </c>
      <c r="I8" s="84"/>
      <c r="J8" s="83">
        <v>118</v>
      </c>
      <c r="K8" s="83">
        <v>583</v>
      </c>
      <c r="L8" s="85">
        <v>386</v>
      </c>
      <c r="M8" s="86"/>
      <c r="N8" s="87">
        <v>2</v>
      </c>
      <c r="O8" s="83">
        <v>499</v>
      </c>
      <c r="P8" s="88"/>
      <c r="Q8" s="89">
        <f t="shared" si="2"/>
        <v>349</v>
      </c>
      <c r="R8" s="89">
        <f t="shared" si="3"/>
        <v>293</v>
      </c>
      <c r="S8" s="89">
        <f t="shared" si="4"/>
        <v>261</v>
      </c>
      <c r="T8" s="89">
        <f t="shared" si="5"/>
        <v>276</v>
      </c>
      <c r="U8" s="89">
        <f t="shared" si="6"/>
        <v>287</v>
      </c>
    </row>
    <row r="9" spans="1:21" ht="12.75">
      <c r="A9" s="80">
        <v>5</v>
      </c>
      <c r="B9" s="44" t="s">
        <v>307</v>
      </c>
      <c r="C9" s="33" t="s">
        <v>141</v>
      </c>
      <c r="D9" s="90" t="s">
        <v>24</v>
      </c>
      <c r="E9" s="33" t="s">
        <v>45</v>
      </c>
      <c r="F9" s="81">
        <f t="shared" si="0"/>
        <v>8</v>
      </c>
      <c r="G9" s="82">
        <f t="shared" si="1"/>
        <v>1553</v>
      </c>
      <c r="H9" s="83">
        <v>1605</v>
      </c>
      <c r="I9" s="84"/>
      <c r="J9" s="83">
        <v>118</v>
      </c>
      <c r="K9" s="83">
        <v>581</v>
      </c>
      <c r="L9" s="85">
        <v>420</v>
      </c>
      <c r="M9" s="86"/>
      <c r="N9" s="87">
        <v>2</v>
      </c>
      <c r="O9" s="83">
        <v>257</v>
      </c>
      <c r="P9" s="88"/>
      <c r="Q9" s="89">
        <f t="shared" si="2"/>
        <v>325</v>
      </c>
      <c r="R9" s="89">
        <f t="shared" si="3"/>
        <v>293</v>
      </c>
      <c r="S9" s="89">
        <f t="shared" si="4"/>
        <v>259</v>
      </c>
      <c r="T9" s="89">
        <f t="shared" si="5"/>
        <v>355</v>
      </c>
      <c r="U9" s="89">
        <f t="shared" si="6"/>
        <v>321</v>
      </c>
    </row>
    <row r="10" spans="1:21" ht="12.75">
      <c r="A10" s="80">
        <v>6</v>
      </c>
      <c r="B10" s="30" t="s">
        <v>308</v>
      </c>
      <c r="C10" s="30" t="s">
        <v>309</v>
      </c>
      <c r="D10" s="31" t="s">
        <v>38</v>
      </c>
      <c r="E10" s="30" t="s">
        <v>45</v>
      </c>
      <c r="F10" s="81">
        <f t="shared" si="0"/>
        <v>12</v>
      </c>
      <c r="G10" s="82">
        <f t="shared" si="1"/>
        <v>1456</v>
      </c>
      <c r="H10" s="83">
        <v>1623</v>
      </c>
      <c r="I10" s="84"/>
      <c r="J10" s="83">
        <v>118</v>
      </c>
      <c r="K10" s="83">
        <v>556</v>
      </c>
      <c r="L10" s="85">
        <v>391</v>
      </c>
      <c r="M10" s="86"/>
      <c r="N10" s="87">
        <v>2</v>
      </c>
      <c r="O10" s="83">
        <v>224</v>
      </c>
      <c r="P10" s="88"/>
      <c r="Q10" s="89">
        <f t="shared" si="2"/>
        <v>307</v>
      </c>
      <c r="R10" s="89">
        <f t="shared" si="3"/>
        <v>293</v>
      </c>
      <c r="S10" s="89">
        <f t="shared" si="4"/>
        <v>243</v>
      </c>
      <c r="T10" s="89">
        <f t="shared" si="5"/>
        <v>287</v>
      </c>
      <c r="U10" s="89">
        <f t="shared" si="6"/>
        <v>326</v>
      </c>
    </row>
    <row r="11" spans="1:21" ht="12.75">
      <c r="A11" s="80">
        <v>7</v>
      </c>
      <c r="B11" s="91" t="s">
        <v>310</v>
      </c>
      <c r="C11" s="30"/>
      <c r="D11" s="31"/>
      <c r="E11" s="30"/>
      <c r="F11" s="81" t="str">
        <f t="shared" si="0"/>
        <v> </v>
      </c>
      <c r="G11" s="82">
        <f t="shared" si="1"/>
        <v>0</v>
      </c>
      <c r="H11" s="83"/>
      <c r="I11" s="84"/>
      <c r="J11" s="83"/>
      <c r="K11" s="83"/>
      <c r="L11" s="85"/>
      <c r="M11" s="86"/>
      <c r="N11" s="87"/>
      <c r="O11" s="83"/>
      <c r="P11" s="88"/>
      <c r="Q11" s="89">
        <f t="shared" si="2"/>
        <v>0</v>
      </c>
      <c r="R11" s="89">
        <f t="shared" si="3"/>
        <v>0</v>
      </c>
      <c r="S11" s="89">
        <f t="shared" si="4"/>
        <v>0</v>
      </c>
      <c r="T11" s="89">
        <f t="shared" si="5"/>
        <v>0</v>
      </c>
      <c r="U11" s="89">
        <f t="shared" si="6"/>
        <v>0</v>
      </c>
    </row>
    <row r="12" spans="1:21" ht="12.75">
      <c r="A12" s="80">
        <v>8</v>
      </c>
      <c r="B12" s="30" t="s">
        <v>311</v>
      </c>
      <c r="C12" s="30" t="s">
        <v>23</v>
      </c>
      <c r="D12" s="31" t="s">
        <v>6</v>
      </c>
      <c r="E12" s="30" t="s">
        <v>45</v>
      </c>
      <c r="F12" s="81">
        <f t="shared" si="0"/>
        <v>9</v>
      </c>
      <c r="G12" s="82">
        <f t="shared" si="1"/>
        <v>1517</v>
      </c>
      <c r="H12" s="83">
        <v>1583</v>
      </c>
      <c r="I12" s="84"/>
      <c r="J12" s="83">
        <v>124</v>
      </c>
      <c r="K12" s="83">
        <v>671</v>
      </c>
      <c r="L12" s="85">
        <v>388</v>
      </c>
      <c r="M12" s="86"/>
      <c r="N12" s="87">
        <v>2</v>
      </c>
      <c r="O12" s="83">
        <v>1016</v>
      </c>
      <c r="P12" s="88"/>
      <c r="Q12" s="89">
        <f t="shared" si="2"/>
        <v>349</v>
      </c>
      <c r="R12" s="89">
        <f t="shared" si="3"/>
        <v>350</v>
      </c>
      <c r="S12" s="89">
        <f t="shared" si="4"/>
        <v>316</v>
      </c>
      <c r="T12" s="89">
        <f t="shared" si="5"/>
        <v>281</v>
      </c>
      <c r="U12" s="89">
        <f t="shared" si="6"/>
        <v>221</v>
      </c>
    </row>
    <row r="13" spans="1:21" ht="12.75">
      <c r="A13" s="80">
        <v>9</v>
      </c>
      <c r="B13" s="30" t="s">
        <v>312</v>
      </c>
      <c r="C13" s="30" t="s">
        <v>141</v>
      </c>
      <c r="D13" s="31" t="s">
        <v>6</v>
      </c>
      <c r="E13" s="30" t="s">
        <v>45</v>
      </c>
      <c r="F13" s="81">
        <f t="shared" si="0"/>
        <v>3</v>
      </c>
      <c r="G13" s="82">
        <f t="shared" si="1"/>
        <v>2039</v>
      </c>
      <c r="H13" s="83">
        <v>1503</v>
      </c>
      <c r="I13" s="84"/>
      <c r="J13" s="83">
        <v>127</v>
      </c>
      <c r="K13" s="83">
        <v>965</v>
      </c>
      <c r="L13" s="85">
        <v>479</v>
      </c>
      <c r="M13" s="86"/>
      <c r="N13" s="87">
        <v>2</v>
      </c>
      <c r="O13" s="83">
        <v>1101</v>
      </c>
      <c r="P13" s="88"/>
      <c r="Q13" s="89">
        <f t="shared" si="2"/>
        <v>439</v>
      </c>
      <c r="R13" s="89">
        <f t="shared" si="3"/>
        <v>379</v>
      </c>
      <c r="S13" s="89">
        <f t="shared" si="4"/>
        <v>507</v>
      </c>
      <c r="T13" s="89">
        <f t="shared" si="5"/>
        <v>503</v>
      </c>
      <c r="U13" s="89">
        <f t="shared" si="6"/>
        <v>211</v>
      </c>
    </row>
    <row r="14" spans="1:21" ht="12.75">
      <c r="A14" s="80">
        <v>10</v>
      </c>
      <c r="B14" s="30" t="s">
        <v>313</v>
      </c>
      <c r="C14" s="30" t="s">
        <v>314</v>
      </c>
      <c r="D14" s="31" t="s">
        <v>6</v>
      </c>
      <c r="E14" s="30" t="s">
        <v>45</v>
      </c>
      <c r="F14" s="81">
        <f t="shared" si="0"/>
        <v>5</v>
      </c>
      <c r="G14" s="82">
        <f t="shared" si="1"/>
        <v>1761</v>
      </c>
      <c r="H14" s="83">
        <v>1659</v>
      </c>
      <c r="I14" s="84"/>
      <c r="J14" s="83">
        <v>127</v>
      </c>
      <c r="K14" s="83">
        <v>855</v>
      </c>
      <c r="L14" s="85">
        <v>436</v>
      </c>
      <c r="M14" s="86"/>
      <c r="N14" s="87">
        <v>2</v>
      </c>
      <c r="O14" s="83">
        <v>531</v>
      </c>
      <c r="P14" s="88"/>
      <c r="Q14" s="89">
        <f t="shared" si="2"/>
        <v>271</v>
      </c>
      <c r="R14" s="89">
        <f t="shared" si="3"/>
        <v>379</v>
      </c>
      <c r="S14" s="89">
        <f t="shared" si="4"/>
        <v>435</v>
      </c>
      <c r="T14" s="89">
        <f t="shared" si="5"/>
        <v>393</v>
      </c>
      <c r="U14" s="89">
        <f t="shared" si="6"/>
        <v>283</v>
      </c>
    </row>
    <row r="15" spans="1:21" ht="12.75">
      <c r="A15" s="80">
        <v>11</v>
      </c>
      <c r="B15" s="80" t="s">
        <v>315</v>
      </c>
      <c r="C15" s="80" t="s">
        <v>115</v>
      </c>
      <c r="D15" s="92" t="s">
        <v>11</v>
      </c>
      <c r="E15" s="80" t="s">
        <v>281</v>
      </c>
      <c r="F15" s="81">
        <f t="shared" si="0"/>
        <v>14</v>
      </c>
      <c r="G15" s="82">
        <f t="shared" si="1"/>
        <v>1385</v>
      </c>
      <c r="H15" s="83">
        <v>1539</v>
      </c>
      <c r="I15" s="84"/>
      <c r="J15" s="83">
        <v>121</v>
      </c>
      <c r="K15" s="83">
        <v>682</v>
      </c>
      <c r="L15" s="85">
        <v>375</v>
      </c>
      <c r="M15" s="86"/>
      <c r="N15" s="87">
        <v>2</v>
      </c>
      <c r="O15" s="83">
        <v>2331</v>
      </c>
      <c r="P15" s="88"/>
      <c r="Q15" s="89">
        <f t="shared" si="2"/>
        <v>397</v>
      </c>
      <c r="R15" s="89">
        <f t="shared" si="3"/>
        <v>321</v>
      </c>
      <c r="S15" s="89">
        <f t="shared" si="4"/>
        <v>324</v>
      </c>
      <c r="T15" s="89">
        <f t="shared" si="5"/>
        <v>252</v>
      </c>
      <c r="U15" s="89">
        <f t="shared" si="6"/>
        <v>91</v>
      </c>
    </row>
    <row r="16" spans="1:21" ht="12.75">
      <c r="A16" s="80">
        <v>12</v>
      </c>
      <c r="B16" s="80" t="s">
        <v>316</v>
      </c>
      <c r="C16" s="80" t="s">
        <v>112</v>
      </c>
      <c r="D16" s="92" t="s">
        <v>11</v>
      </c>
      <c r="E16" s="80" t="s">
        <v>281</v>
      </c>
      <c r="F16" s="81">
        <f t="shared" si="0"/>
        <v>15</v>
      </c>
      <c r="G16" s="82">
        <f t="shared" si="1"/>
        <v>980</v>
      </c>
      <c r="H16" s="83">
        <v>1816</v>
      </c>
      <c r="I16" s="84"/>
      <c r="J16" s="83">
        <v>109</v>
      </c>
      <c r="K16" s="83">
        <v>513</v>
      </c>
      <c r="L16" s="85">
        <v>338</v>
      </c>
      <c r="M16" s="86"/>
      <c r="N16" s="87">
        <v>2</v>
      </c>
      <c r="O16" s="83">
        <v>915</v>
      </c>
      <c r="P16" s="88"/>
      <c r="Q16" s="89">
        <f t="shared" si="2"/>
        <v>140</v>
      </c>
      <c r="R16" s="89">
        <f t="shared" si="3"/>
        <v>214</v>
      </c>
      <c r="S16" s="89">
        <f t="shared" si="4"/>
        <v>216</v>
      </c>
      <c r="T16" s="89">
        <f t="shared" si="5"/>
        <v>176</v>
      </c>
      <c r="U16" s="89">
        <f t="shared" si="6"/>
        <v>234</v>
      </c>
    </row>
    <row r="17" spans="1:21" ht="12.75">
      <c r="A17" s="80">
        <v>13</v>
      </c>
      <c r="B17" s="80" t="s">
        <v>317</v>
      </c>
      <c r="C17" s="80" t="s">
        <v>318</v>
      </c>
      <c r="D17" s="92" t="s">
        <v>11</v>
      </c>
      <c r="E17" s="80" t="s">
        <v>281</v>
      </c>
      <c r="F17" s="81">
        <f t="shared" si="0"/>
        <v>18</v>
      </c>
      <c r="G17" s="82">
        <f t="shared" si="1"/>
        <v>605</v>
      </c>
      <c r="H17" s="83">
        <v>1892</v>
      </c>
      <c r="I17" s="84"/>
      <c r="J17" s="83">
        <v>0</v>
      </c>
      <c r="K17" s="83">
        <v>520</v>
      </c>
      <c r="L17" s="83">
        <v>358</v>
      </c>
      <c r="M17" s="93"/>
      <c r="N17" s="83">
        <v>2</v>
      </c>
      <c r="O17" s="83">
        <v>2507</v>
      </c>
      <c r="P17" s="88"/>
      <c r="Q17" s="89">
        <f t="shared" si="2"/>
        <v>91</v>
      </c>
      <c r="R17" s="89">
        <f t="shared" si="3"/>
        <v>0</v>
      </c>
      <c r="S17" s="89">
        <f t="shared" si="4"/>
        <v>221</v>
      </c>
      <c r="T17" s="89">
        <f t="shared" si="5"/>
        <v>216</v>
      </c>
      <c r="U17" s="89">
        <f t="shared" si="6"/>
        <v>77</v>
      </c>
    </row>
    <row r="18" spans="1:21" ht="12.75">
      <c r="A18" s="80">
        <v>14</v>
      </c>
      <c r="B18" s="80" t="s">
        <v>319</v>
      </c>
      <c r="C18" s="80" t="s">
        <v>320</v>
      </c>
      <c r="D18" s="92" t="s">
        <v>11</v>
      </c>
      <c r="E18" s="80" t="s">
        <v>281</v>
      </c>
      <c r="F18" s="81">
        <f t="shared" si="0"/>
        <v>17</v>
      </c>
      <c r="G18" s="82">
        <f t="shared" si="1"/>
        <v>924</v>
      </c>
      <c r="H18" s="83">
        <v>1889</v>
      </c>
      <c r="I18" s="84"/>
      <c r="J18" s="83">
        <v>127</v>
      </c>
      <c r="K18" s="83">
        <v>588</v>
      </c>
      <c r="L18" s="83">
        <v>0</v>
      </c>
      <c r="M18" s="94"/>
      <c r="N18" s="83">
        <v>2</v>
      </c>
      <c r="O18" s="83">
        <v>1307</v>
      </c>
      <c r="P18" s="88"/>
      <c r="Q18" s="89">
        <f t="shared" si="2"/>
        <v>93</v>
      </c>
      <c r="R18" s="89">
        <f t="shared" si="3"/>
        <v>379</v>
      </c>
      <c r="S18" s="89">
        <f t="shared" si="4"/>
        <v>264</v>
      </c>
      <c r="T18" s="89">
        <f t="shared" si="5"/>
        <v>0</v>
      </c>
      <c r="U18" s="89">
        <f t="shared" si="6"/>
        <v>188</v>
      </c>
    </row>
    <row r="19" spans="1:21" ht="12.75">
      <c r="A19" s="80">
        <v>15</v>
      </c>
      <c r="B19" s="80" t="s">
        <v>83</v>
      </c>
      <c r="C19" s="80" t="s">
        <v>221</v>
      </c>
      <c r="D19" s="92" t="s">
        <v>11</v>
      </c>
      <c r="E19" s="80" t="s">
        <v>281</v>
      </c>
      <c r="F19" s="81">
        <f t="shared" si="0"/>
        <v>19</v>
      </c>
      <c r="G19" s="82">
        <f t="shared" si="1"/>
        <v>597</v>
      </c>
      <c r="H19" s="83">
        <v>1799</v>
      </c>
      <c r="I19" s="84"/>
      <c r="J19" s="83">
        <v>0</v>
      </c>
      <c r="K19" s="83">
        <v>588</v>
      </c>
      <c r="L19" s="83">
        <v>318</v>
      </c>
      <c r="M19" s="94"/>
      <c r="N19" s="83">
        <v>2</v>
      </c>
      <c r="O19" s="83">
        <v>3067</v>
      </c>
      <c r="P19" s="88"/>
      <c r="Q19" s="89">
        <f t="shared" si="2"/>
        <v>153</v>
      </c>
      <c r="R19" s="89">
        <f t="shared" si="3"/>
        <v>0</v>
      </c>
      <c r="S19" s="89">
        <f t="shared" si="4"/>
        <v>264</v>
      </c>
      <c r="T19" s="89">
        <f t="shared" si="5"/>
        <v>139</v>
      </c>
      <c r="U19" s="89">
        <f t="shared" si="6"/>
        <v>41</v>
      </c>
    </row>
    <row r="20" spans="1:21" ht="12.75">
      <c r="A20" s="80">
        <v>16</v>
      </c>
      <c r="B20" s="80" t="s">
        <v>321</v>
      </c>
      <c r="C20" s="80" t="s">
        <v>144</v>
      </c>
      <c r="D20" s="92" t="s">
        <v>15</v>
      </c>
      <c r="E20" s="80" t="s">
        <v>281</v>
      </c>
      <c r="F20" s="81">
        <f t="shared" si="0"/>
        <v>13</v>
      </c>
      <c r="G20" s="82">
        <f t="shared" si="1"/>
        <v>1453</v>
      </c>
      <c r="H20" s="83">
        <v>1598</v>
      </c>
      <c r="I20" s="84"/>
      <c r="J20" s="83">
        <v>118</v>
      </c>
      <c r="K20" s="83">
        <v>555</v>
      </c>
      <c r="L20" s="83">
        <v>401</v>
      </c>
      <c r="M20" s="94"/>
      <c r="N20" s="83">
        <v>2</v>
      </c>
      <c r="O20" s="83">
        <v>602</v>
      </c>
      <c r="P20" s="88"/>
      <c r="Q20" s="89">
        <f aca="true" t="shared" si="7" ref="Q20:Q25">IF(H20="",0,IF((H20&gt;2180),0,ROUNDDOWN(13.15*POWER(21.8-H20/100,1.835),0)))</f>
        <v>333</v>
      </c>
      <c r="R20" s="89">
        <f aca="true" t="shared" si="8" ref="R20:R25">IF(J20="",0,IF(J20&lt;75,0,ROUNDDOWN(1.84523*POWER(J20-75,1.348),0)))</f>
        <v>293</v>
      </c>
      <c r="S20" s="89">
        <f aca="true" t="shared" si="9" ref="S20:S25">IF(K20="",0,IF(K20&lt;150,0,ROUNDDOWN(56.0211*POWER(K20/100-1.5,1.05),0)))</f>
        <v>243</v>
      </c>
      <c r="T20" s="89">
        <f>IF(L20="",0,IF(L20&lt;210,0,ROUNDDOWN(0.188807*POWER(L20-210,1.41),0)))</f>
        <v>310</v>
      </c>
      <c r="U20" s="89">
        <f>IF(N20="",0,IF((N20*60+O20/100&gt;1650),0,ROUNDDOWN(0.28*POWER(165-N20*60-O20/100,1.88),0)))</f>
        <v>274</v>
      </c>
    </row>
    <row r="21" spans="1:21" ht="12.75">
      <c r="A21" s="80">
        <v>17</v>
      </c>
      <c r="B21" s="36" t="s">
        <v>322</v>
      </c>
      <c r="C21" s="36" t="s">
        <v>323</v>
      </c>
      <c r="D21" s="95" t="s">
        <v>15</v>
      </c>
      <c r="E21" s="36" t="s">
        <v>281</v>
      </c>
      <c r="F21" s="81">
        <f t="shared" si="0"/>
        <v>16</v>
      </c>
      <c r="G21" s="82">
        <f t="shared" si="1"/>
        <v>943</v>
      </c>
      <c r="H21" s="83">
        <v>1789</v>
      </c>
      <c r="I21" s="84"/>
      <c r="J21" s="83">
        <v>118</v>
      </c>
      <c r="K21" s="83">
        <v>548</v>
      </c>
      <c r="L21" s="83">
        <v>354</v>
      </c>
      <c r="M21" s="94"/>
      <c r="N21" s="83">
        <v>2</v>
      </c>
      <c r="O21" s="83">
        <v>3012</v>
      </c>
      <c r="P21" s="88"/>
      <c r="Q21" s="89">
        <f t="shared" si="7"/>
        <v>160</v>
      </c>
      <c r="R21" s="89">
        <f t="shared" si="8"/>
        <v>293</v>
      </c>
      <c r="S21" s="89">
        <f t="shared" si="9"/>
        <v>238</v>
      </c>
      <c r="T21" s="89">
        <f>IF(L21="",0,IF(L21&lt;210,0,ROUNDDOWN(0.188807*POWER(L21-210,1.41),0)))</f>
        <v>208</v>
      </c>
      <c r="U21" s="89">
        <f>IF(N21="",0,IF((N21*60+O21/100&gt;1650),0,ROUNDDOWN(0.28*POWER(165-N21*60-O21/100,1.88),0)))</f>
        <v>44</v>
      </c>
    </row>
    <row r="22" spans="1:21" ht="12.75">
      <c r="A22" s="80">
        <v>18</v>
      </c>
      <c r="B22" s="36" t="s">
        <v>324</v>
      </c>
      <c r="C22" s="36" t="s">
        <v>325</v>
      </c>
      <c r="D22" s="95" t="s">
        <v>15</v>
      </c>
      <c r="E22" s="36" t="s">
        <v>281</v>
      </c>
      <c r="F22" s="81">
        <f t="shared" si="0"/>
        <v>11</v>
      </c>
      <c r="G22" s="82">
        <f t="shared" si="1"/>
        <v>1462</v>
      </c>
      <c r="H22" s="83">
        <v>1732</v>
      </c>
      <c r="I22" s="84"/>
      <c r="J22" s="83">
        <v>118</v>
      </c>
      <c r="K22" s="83">
        <v>690</v>
      </c>
      <c r="L22" s="83">
        <v>400</v>
      </c>
      <c r="M22" s="94"/>
      <c r="N22" s="83">
        <v>2</v>
      </c>
      <c r="O22" s="83">
        <v>225</v>
      </c>
      <c r="P22" s="88"/>
      <c r="Q22" s="89">
        <f t="shared" si="7"/>
        <v>206</v>
      </c>
      <c r="R22" s="89">
        <f t="shared" si="8"/>
        <v>293</v>
      </c>
      <c r="S22" s="89">
        <f t="shared" si="9"/>
        <v>329</v>
      </c>
      <c r="T22" s="89">
        <f>IF(L22="",0,IF(L22&lt;210,0,ROUNDDOWN(0.188807*POWER(L22-210,1.41),0)))</f>
        <v>308</v>
      </c>
      <c r="U22" s="89">
        <f>IF(N22="",0,IF((N22*60+O22/100&gt;1650),0,ROUNDDOWN(0.28*POWER(165-N22*60-O22/100,1.88),0)))</f>
        <v>326</v>
      </c>
    </row>
    <row r="23" spans="1:21" ht="12.75">
      <c r="A23" s="80">
        <v>19</v>
      </c>
      <c r="B23" s="36" t="s">
        <v>326</v>
      </c>
      <c r="C23" s="36" t="s">
        <v>327</v>
      </c>
      <c r="D23" s="95" t="s">
        <v>6</v>
      </c>
      <c r="E23" s="36" t="s">
        <v>281</v>
      </c>
      <c r="F23" s="81">
        <f t="shared" si="0"/>
        <v>7</v>
      </c>
      <c r="G23" s="82">
        <f t="shared" si="1"/>
        <v>1598</v>
      </c>
      <c r="H23" s="83">
        <v>1509</v>
      </c>
      <c r="I23" s="84"/>
      <c r="J23" s="83">
        <v>142</v>
      </c>
      <c r="K23" s="83">
        <v>717</v>
      </c>
      <c r="L23" s="83">
        <v>368</v>
      </c>
      <c r="M23" s="94"/>
      <c r="N23" s="83">
        <v>2</v>
      </c>
      <c r="O23" s="83">
        <v>2939</v>
      </c>
      <c r="P23" s="88"/>
      <c r="Q23" s="89">
        <f t="shared" si="7"/>
        <v>432</v>
      </c>
      <c r="R23" s="89">
        <f t="shared" si="8"/>
        <v>534</v>
      </c>
      <c r="S23" s="89">
        <f t="shared" si="9"/>
        <v>346</v>
      </c>
      <c r="T23" s="89">
        <f>IF(L23="",0,IF(L23&lt;210,0,ROUNDDOWN(0.188807*POWER(L23-210,1.41),0)))</f>
        <v>237</v>
      </c>
      <c r="U23" s="89">
        <f>IF(N23="",0,IF((N23*60+O23/100&gt;1650),0,ROUNDDOWN(0.28*POWER(165-N23*60-O23/100,1.88),0)))</f>
        <v>49</v>
      </c>
    </row>
    <row r="24" spans="1:21" ht="12.75">
      <c r="A24" s="80"/>
      <c r="B24" s="36" t="s">
        <v>328</v>
      </c>
      <c r="C24" s="36" t="s">
        <v>329</v>
      </c>
      <c r="D24" s="95" t="s">
        <v>6</v>
      </c>
      <c r="E24" s="36" t="s">
        <v>281</v>
      </c>
      <c r="F24" s="81">
        <f t="shared" si="0"/>
        <v>6</v>
      </c>
      <c r="G24" s="82">
        <f t="shared" si="1"/>
        <v>1688</v>
      </c>
      <c r="H24" s="83">
        <v>1592</v>
      </c>
      <c r="I24" s="84"/>
      <c r="J24" s="83">
        <v>121</v>
      </c>
      <c r="K24" s="83">
        <v>691</v>
      </c>
      <c r="L24" s="83">
        <v>404</v>
      </c>
      <c r="M24" s="94"/>
      <c r="N24" s="83">
        <v>1</v>
      </c>
      <c r="O24" s="83">
        <v>5843</v>
      </c>
      <c r="P24" s="88"/>
      <c r="Q24" s="89">
        <f t="shared" si="7"/>
        <v>339</v>
      </c>
      <c r="R24" s="89">
        <f t="shared" si="8"/>
        <v>321</v>
      </c>
      <c r="S24" s="89">
        <f t="shared" si="9"/>
        <v>329</v>
      </c>
      <c r="T24" s="89">
        <f>IF(L24="",0,IF(L24&lt;210,0,ROUNDDOWN(0.188807*POWER(L24-210,1.41),0)))</f>
        <v>317</v>
      </c>
      <c r="U24" s="89">
        <f>IF(N24="",0,IF((N24*60+O24/100&gt;1650),0,ROUNDDOWN(0.28*POWER(165-N24*60-O24/100,1.88),0)))</f>
        <v>382</v>
      </c>
    </row>
    <row r="25" spans="1:21" ht="12.75">
      <c r="A25" s="80"/>
      <c r="B25" s="36" t="s">
        <v>330</v>
      </c>
      <c r="C25" s="36" t="s">
        <v>306</v>
      </c>
      <c r="D25" s="95" t="s">
        <v>6</v>
      </c>
      <c r="E25" s="36" t="s">
        <v>7</v>
      </c>
      <c r="F25" s="81">
        <f>IF(G25=0," ",RANK(G25,G$5:G$26))</f>
        <v>2</v>
      </c>
      <c r="G25" s="82">
        <f>SUM(Q25:U25)</f>
        <v>2360</v>
      </c>
      <c r="H25" s="83">
        <v>1520</v>
      </c>
      <c r="I25" s="84"/>
      <c r="J25" s="83">
        <v>148</v>
      </c>
      <c r="K25" s="83">
        <v>785</v>
      </c>
      <c r="L25" s="83">
        <v>455</v>
      </c>
      <c r="M25" s="94"/>
      <c r="N25" s="83">
        <v>1</v>
      </c>
      <c r="O25" s="83">
        <v>5068</v>
      </c>
      <c r="P25" s="88"/>
      <c r="Q25" s="89">
        <f t="shared" si="7"/>
        <v>419</v>
      </c>
      <c r="R25" s="89">
        <f t="shared" si="8"/>
        <v>599</v>
      </c>
      <c r="S25" s="89">
        <f t="shared" si="9"/>
        <v>390</v>
      </c>
      <c r="T25" s="89">
        <f>IF(L25="",0,IF(L25&lt;210,0,ROUNDDOWN(0.188807*POWER(L25-210,1.41),0)))</f>
        <v>441</v>
      </c>
      <c r="U25" s="89">
        <f>IF(N25="",0,IF((N25*60+O25/100&gt;1650),0,ROUNDDOWN(0.28*POWER(165-N25*60-O25/100,1.88),0)))</f>
        <v>511</v>
      </c>
    </row>
    <row r="26" spans="1:21" ht="12.75">
      <c r="A26" s="80"/>
      <c r="B26" s="80" t="s">
        <v>331</v>
      </c>
      <c r="C26" s="80" t="s">
        <v>88</v>
      </c>
      <c r="D26" s="92" t="s">
        <v>6</v>
      </c>
      <c r="E26" s="80" t="s">
        <v>7</v>
      </c>
      <c r="F26" s="81" t="s">
        <v>147</v>
      </c>
      <c r="G26" s="82">
        <f t="shared" si="1"/>
        <v>0</v>
      </c>
      <c r="H26" s="83"/>
      <c r="I26" s="84"/>
      <c r="J26" s="83"/>
      <c r="K26" s="83"/>
      <c r="L26" s="83"/>
      <c r="M26" s="94"/>
      <c r="N26" s="83"/>
      <c r="O26" s="83"/>
      <c r="P26" s="88"/>
      <c r="Q26" s="89">
        <f t="shared" si="2"/>
        <v>0</v>
      </c>
      <c r="R26" s="89">
        <f t="shared" si="3"/>
        <v>0</v>
      </c>
      <c r="S26" s="89">
        <f t="shared" si="4"/>
        <v>0</v>
      </c>
      <c r="T26" s="89">
        <f t="shared" si="5"/>
        <v>0</v>
      </c>
      <c r="U26" s="89">
        <f t="shared" si="6"/>
        <v>0</v>
      </c>
    </row>
    <row r="27" spans="2:21" ht="12.75">
      <c r="B27"/>
      <c r="C27"/>
      <c r="D27" s="1"/>
      <c r="E27"/>
      <c r="F27"/>
      <c r="G27"/>
      <c r="H27"/>
      <c r="I27" s="1"/>
      <c r="J27"/>
      <c r="K27"/>
      <c r="L27"/>
      <c r="M27"/>
      <c r="N27"/>
      <c r="O27"/>
      <c r="P27"/>
      <c r="Q27"/>
      <c r="R27"/>
      <c r="S27"/>
      <c r="T27"/>
      <c r="U27"/>
    </row>
    <row r="28" spans="1:10" ht="12.75">
      <c r="A28" s="96" t="s">
        <v>332</v>
      </c>
      <c r="B28" s="96"/>
      <c r="J28" s="97"/>
    </row>
    <row r="29" spans="1:21" ht="12.75">
      <c r="A29" s="98" t="s">
        <v>333</v>
      </c>
      <c r="B29" s="99" t="s">
        <v>287</v>
      </c>
      <c r="C29" s="99" t="s">
        <v>334</v>
      </c>
      <c r="D29" s="100">
        <v>96</v>
      </c>
      <c r="E29" s="99" t="s">
        <v>335</v>
      </c>
      <c r="F29" s="101">
        <f>IF(G29=0," ",RANK(G29,G$5:G$29))</f>
        <v>1</v>
      </c>
      <c r="G29" s="102">
        <f>SUM(Q29:U29)</f>
        <v>3305</v>
      </c>
      <c r="H29" s="103">
        <v>1260</v>
      </c>
      <c r="I29" s="104">
        <v>1.5</v>
      </c>
      <c r="J29" s="103">
        <v>152</v>
      </c>
      <c r="K29" s="103">
        <v>1001</v>
      </c>
      <c r="L29" s="103">
        <v>555</v>
      </c>
      <c r="M29" s="105">
        <v>-1.2</v>
      </c>
      <c r="N29" s="103">
        <v>1</v>
      </c>
      <c r="O29" s="103">
        <v>4355</v>
      </c>
      <c r="P29" s="106"/>
      <c r="Q29" s="107">
        <f>IF(H29="",0,IF((H29&gt;2180),0,ROUNDDOWN(13.15*POWER(21.8-H29/100,1.835),0)))</f>
        <v>771</v>
      </c>
      <c r="R29" s="107">
        <f>IF(J29="",0,IF(J29&lt;75,0,ROUNDDOWN(1.84523*POWER(J29-75,1.348),0)))</f>
        <v>644</v>
      </c>
      <c r="S29" s="107">
        <f>IF(K29="",0,IF(K29&lt;150,0,ROUNDDOWN(56.0211*POWER(K29/100-1.5,1.05),0)))</f>
        <v>530</v>
      </c>
      <c r="T29" s="107">
        <f>IF(L29="",0,IF(L29&lt;210,0,ROUNDDOWN(0.188807*POWER(L29-210,1.41),0)))</f>
        <v>715</v>
      </c>
      <c r="U29" s="108">
        <f>IF(N29="",0,IF((N29*60+O29/100&gt;1650),0,ROUNDDOWN(0.28*POWER(165-N29*60-O29/100,1.88),0)))</f>
        <v>645</v>
      </c>
    </row>
    <row r="31" spans="1:19" ht="12.75">
      <c r="A31" s="109" t="s">
        <v>336</v>
      </c>
      <c r="B31" s="110"/>
      <c r="C31" s="111"/>
      <c r="D31" s="112"/>
      <c r="E31" s="111"/>
      <c r="F31" s="113"/>
      <c r="G31" s="114"/>
      <c r="H31" s="115"/>
      <c r="K31" s="116"/>
      <c r="L31" s="117" t="s">
        <v>337</v>
      </c>
      <c r="M31" s="118"/>
      <c r="N31" s="119"/>
      <c r="O31" s="119"/>
      <c r="P31" s="119"/>
      <c r="Q31" s="120"/>
      <c r="S31" s="121"/>
    </row>
    <row r="32" spans="1:19" ht="12.75">
      <c r="A32" s="122"/>
      <c r="B32" s="123" t="s">
        <v>338</v>
      </c>
      <c r="C32" s="124"/>
      <c r="D32" s="125"/>
      <c r="E32" s="124"/>
      <c r="F32" s="126"/>
      <c r="G32" s="127"/>
      <c r="H32" s="128"/>
      <c r="K32" s="129"/>
      <c r="L32" s="130" t="s">
        <v>339</v>
      </c>
      <c r="M32" s="131"/>
      <c r="N32" s="132"/>
      <c r="O32" s="132"/>
      <c r="P32" s="132"/>
      <c r="Q32" s="133"/>
      <c r="S32" s="121"/>
    </row>
    <row r="33" spans="1:19" ht="12.75">
      <c r="A33" s="122"/>
      <c r="B33" s="123" t="s">
        <v>340</v>
      </c>
      <c r="C33" s="124"/>
      <c r="D33" s="125"/>
      <c r="E33" s="124"/>
      <c r="F33" s="126"/>
      <c r="G33" s="127"/>
      <c r="H33" s="128"/>
      <c r="L33" s="121"/>
      <c r="M33" s="121"/>
      <c r="N33" s="121"/>
      <c r="O33" s="121"/>
      <c r="P33" s="121"/>
      <c r="Q33" s="121"/>
      <c r="S33" s="121"/>
    </row>
    <row r="34" spans="1:17" ht="12.75">
      <c r="A34" s="134"/>
      <c r="B34" s="135" t="s">
        <v>341</v>
      </c>
      <c r="C34" s="136"/>
      <c r="D34" s="137"/>
      <c r="E34" s="136"/>
      <c r="F34" s="138"/>
      <c r="G34" s="139"/>
      <c r="H34" s="140"/>
      <c r="L34" s="117" t="s">
        <v>342</v>
      </c>
      <c r="M34" s="118"/>
      <c r="N34" s="119"/>
      <c r="O34" s="119"/>
      <c r="P34" s="119"/>
      <c r="Q34" s="120"/>
    </row>
    <row r="35" spans="12:21" ht="12.75">
      <c r="L35" s="130" t="s">
        <v>343</v>
      </c>
      <c r="M35" s="131"/>
      <c r="N35" s="132"/>
      <c r="O35" s="132"/>
      <c r="P35" s="132"/>
      <c r="Q35" s="133"/>
      <c r="U35" s="141" t="s">
        <v>344</v>
      </c>
    </row>
    <row r="36" ht="12.75">
      <c r="U36" s="142" t="s">
        <v>345</v>
      </c>
    </row>
  </sheetData>
  <sheetProtection selectLockedCells="1" selectUnlockedCells="1"/>
  <mergeCells count="5">
    <mergeCell ref="B1:C1"/>
    <mergeCell ref="H1:O1"/>
    <mergeCell ref="Q1:U1"/>
    <mergeCell ref="N2:O2"/>
    <mergeCell ref="A28:B28"/>
  </mergeCells>
  <hyperlinks>
    <hyperlink ref="U36" r:id="rId1" display="janusz.rozum@gmail.com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K15" sqref="K15"/>
    </sheetView>
  </sheetViews>
  <sheetFormatPr defaultColWidth="9.00390625" defaultRowHeight="12.75"/>
  <cols>
    <col min="1" max="1" width="5.00390625" style="0" customWidth="1"/>
    <col min="2" max="3" width="10.875" style="52" customWidth="1"/>
    <col min="4" max="4" width="5.00390625" style="53" customWidth="1"/>
    <col min="5" max="5" width="24.25390625" style="52" customWidth="1"/>
    <col min="6" max="6" width="8.875" style="54" customWidth="1"/>
    <col min="7" max="7" width="7.625" style="16" customWidth="1"/>
    <col min="8" max="8" width="7.75390625" style="16" customWidth="1"/>
    <col min="9" max="9" width="6.625" style="55" customWidth="1"/>
    <col min="10" max="10" width="7.00390625" style="16" customWidth="1"/>
    <col min="11" max="11" width="6.625" style="16" customWidth="1"/>
    <col min="12" max="12" width="7.625" style="16" customWidth="1"/>
    <col min="13" max="13" width="8.875" style="16" customWidth="1"/>
    <col min="14" max="14" width="5.25390625" style="16" customWidth="1"/>
    <col min="15" max="15" width="7.375" style="16" customWidth="1"/>
    <col min="16" max="16" width="1.25" style="16" customWidth="1"/>
    <col min="17" max="21" width="7.125" style="16" customWidth="1"/>
  </cols>
  <sheetData>
    <row r="1" spans="2:21" ht="12.75">
      <c r="B1" s="56" t="s">
        <v>346</v>
      </c>
      <c r="C1" s="56"/>
      <c r="H1" s="57" t="s">
        <v>289</v>
      </c>
      <c r="I1" s="57"/>
      <c r="J1" s="57"/>
      <c r="K1" s="57"/>
      <c r="L1" s="57"/>
      <c r="M1" s="57"/>
      <c r="N1" s="57"/>
      <c r="O1" s="57"/>
      <c r="P1" s="58"/>
      <c r="Q1" s="57" t="s">
        <v>290</v>
      </c>
      <c r="R1" s="57"/>
      <c r="S1" s="57"/>
      <c r="T1" s="57"/>
      <c r="U1" s="57"/>
    </row>
    <row r="2" spans="1:21" ht="12.75">
      <c r="A2" s="60" t="s">
        <v>291</v>
      </c>
      <c r="B2" s="61" t="s">
        <v>254</v>
      </c>
      <c r="C2" s="62" t="s">
        <v>255</v>
      </c>
      <c r="D2" s="63" t="s">
        <v>292</v>
      </c>
      <c r="E2" s="64" t="s">
        <v>276</v>
      </c>
      <c r="F2" s="65" t="s">
        <v>293</v>
      </c>
      <c r="G2" s="66" t="s">
        <v>258</v>
      </c>
      <c r="H2" s="143" t="s">
        <v>347</v>
      </c>
      <c r="I2" s="144" t="s">
        <v>259</v>
      </c>
      <c r="J2" s="67" t="s">
        <v>297</v>
      </c>
      <c r="K2" s="145" t="s">
        <v>259</v>
      </c>
      <c r="L2" s="66" t="s">
        <v>296</v>
      </c>
      <c r="M2" s="57" t="s">
        <v>295</v>
      </c>
      <c r="N2" s="66">
        <v>1000</v>
      </c>
      <c r="O2" s="66"/>
      <c r="P2" s="72"/>
      <c r="Q2" s="146" t="s">
        <v>347</v>
      </c>
      <c r="R2" s="57" t="s">
        <v>260</v>
      </c>
      <c r="S2" s="146" t="s">
        <v>245</v>
      </c>
      <c r="T2" s="57" t="s">
        <v>261</v>
      </c>
      <c r="U2" s="66">
        <v>1000</v>
      </c>
    </row>
    <row r="3" spans="1:22" ht="12.75">
      <c r="A3" s="11"/>
      <c r="B3" s="6"/>
      <c r="C3" s="6"/>
      <c r="D3" s="7"/>
      <c r="E3" s="6"/>
      <c r="F3" s="9"/>
      <c r="G3" s="74"/>
      <c r="H3" s="75"/>
      <c r="I3" s="76"/>
      <c r="J3" s="75"/>
      <c r="K3" s="75"/>
      <c r="L3" s="75"/>
      <c r="M3" s="75"/>
      <c r="N3" s="78" t="s">
        <v>265</v>
      </c>
      <c r="O3" s="79" t="s">
        <v>298</v>
      </c>
      <c r="P3" s="58"/>
      <c r="Q3" s="74"/>
      <c r="R3" s="74"/>
      <c r="S3" s="74"/>
      <c r="T3" s="74"/>
      <c r="U3" s="74"/>
      <c r="V3" s="11"/>
    </row>
    <row r="4" spans="1:22" ht="12.75">
      <c r="A4" s="10"/>
      <c r="B4" s="6"/>
      <c r="C4" s="6"/>
      <c r="D4" s="7"/>
      <c r="E4" s="6"/>
      <c r="F4" s="9"/>
      <c r="G4" s="74"/>
      <c r="H4" s="75" t="s">
        <v>252</v>
      </c>
      <c r="I4" s="76"/>
      <c r="J4" s="75" t="s">
        <v>252</v>
      </c>
      <c r="K4" s="75"/>
      <c r="L4" s="75" t="s">
        <v>252</v>
      </c>
      <c r="M4" s="75" t="s">
        <v>252</v>
      </c>
      <c r="N4" s="75" t="s">
        <v>252</v>
      </c>
      <c r="O4" s="75"/>
      <c r="P4" s="58"/>
      <c r="Q4" s="74"/>
      <c r="R4" s="74"/>
      <c r="S4" s="74"/>
      <c r="T4" s="74"/>
      <c r="U4" s="74"/>
      <c r="V4" s="10"/>
    </row>
    <row r="5" spans="1:21" ht="12.75">
      <c r="A5" s="147" t="s">
        <v>333</v>
      </c>
      <c r="B5" s="30" t="s">
        <v>348</v>
      </c>
      <c r="C5" s="30" t="s">
        <v>349</v>
      </c>
      <c r="D5" s="31" t="s">
        <v>350</v>
      </c>
      <c r="E5" s="30" t="s">
        <v>281</v>
      </c>
      <c r="F5" s="148">
        <f aca="true" t="shared" si="0" ref="F5:F17">IF(G5=0," ",RANK(G5,G$5:G$17))</f>
        <v>1</v>
      </c>
      <c r="G5" s="149">
        <f aca="true" t="shared" si="1" ref="G5:G11">SUM(Q5:U5)</f>
        <v>2458</v>
      </c>
      <c r="H5" s="150">
        <v>1719</v>
      </c>
      <c r="I5" s="84"/>
      <c r="J5" s="83">
        <v>614</v>
      </c>
      <c r="K5" s="94"/>
      <c r="L5" s="151">
        <v>803</v>
      </c>
      <c r="M5" s="87">
        <v>153</v>
      </c>
      <c r="N5" s="83">
        <v>3</v>
      </c>
      <c r="O5" s="83">
        <v>2291</v>
      </c>
      <c r="P5" s="152"/>
      <c r="Q5" s="89">
        <f aca="true" t="shared" si="2" ref="Q5:Q17">IF(H5="",0,IF((H5&gt;2850),0,ROUNDDOWN(5.74352*POWER(28.5-H5/100,1.92),0)))</f>
        <v>605</v>
      </c>
      <c r="R5" s="89">
        <f aca="true" t="shared" si="3" ref="R5:R17">IF(J5="",0,IF(J5&lt;220,0,ROUNDDOWN(0.14354*POWER(J5-220,1.4),0)))</f>
        <v>617</v>
      </c>
      <c r="S5" s="89">
        <f aca="true" t="shared" si="4" ref="S5:S17">IF(L5="",0,IF(L5&lt;150,0,ROUNDDOWN(51.39*POWER(L5/100-1.5,1.05),0)))</f>
        <v>368</v>
      </c>
      <c r="T5" s="89">
        <f aca="true" t="shared" si="5" ref="T5:T17">IF(M5="",0,IF(M5&lt;75,0,ROUNDDOWN(0.8465*POWER(M5-75,1.42),0)))</f>
        <v>411</v>
      </c>
      <c r="U5" s="153">
        <f aca="true" t="shared" si="6" ref="U5:U17">IF(N5="",0,IF((N5*60+O5/100&gt;30550),0,ROUNDDOWN(0.08713*POWER(305.5-N5*60-O5/100,1.85),0)))</f>
        <v>457</v>
      </c>
    </row>
    <row r="6" spans="1:21" ht="12.75">
      <c r="A6" s="154" t="s">
        <v>351</v>
      </c>
      <c r="B6" s="44" t="s">
        <v>299</v>
      </c>
      <c r="C6" s="33" t="s">
        <v>352</v>
      </c>
      <c r="D6" s="90" t="s">
        <v>353</v>
      </c>
      <c r="E6" s="33" t="s">
        <v>300</v>
      </c>
      <c r="F6" s="148">
        <f t="shared" si="0"/>
        <v>3</v>
      </c>
      <c r="G6" s="149">
        <f t="shared" si="1"/>
        <v>1901</v>
      </c>
      <c r="H6" s="150">
        <v>1897</v>
      </c>
      <c r="I6" s="84"/>
      <c r="J6" s="83">
        <v>454</v>
      </c>
      <c r="K6" s="94"/>
      <c r="L6" s="151">
        <v>844</v>
      </c>
      <c r="M6" s="87">
        <v>153</v>
      </c>
      <c r="N6" s="83">
        <v>3</v>
      </c>
      <c r="O6" s="83">
        <v>3449</v>
      </c>
      <c r="P6" s="152"/>
      <c r="Q6" s="89">
        <f t="shared" si="2"/>
        <v>435</v>
      </c>
      <c r="R6" s="89">
        <f t="shared" si="3"/>
        <v>297</v>
      </c>
      <c r="S6" s="89">
        <f t="shared" si="4"/>
        <v>392</v>
      </c>
      <c r="T6" s="89">
        <f t="shared" si="5"/>
        <v>411</v>
      </c>
      <c r="U6" s="153">
        <f t="shared" si="6"/>
        <v>366</v>
      </c>
    </row>
    <row r="7" spans="1:21" ht="12.75">
      <c r="A7" s="154" t="s">
        <v>354</v>
      </c>
      <c r="B7" s="30" t="s">
        <v>355</v>
      </c>
      <c r="C7" s="30" t="s">
        <v>48</v>
      </c>
      <c r="D7" s="31" t="s">
        <v>350</v>
      </c>
      <c r="E7" s="30" t="s">
        <v>20</v>
      </c>
      <c r="F7" s="148" t="s">
        <v>147</v>
      </c>
      <c r="G7" s="149">
        <f t="shared" si="1"/>
        <v>0</v>
      </c>
      <c r="H7" s="150"/>
      <c r="I7" s="84"/>
      <c r="J7" s="83"/>
      <c r="K7" s="94"/>
      <c r="L7" s="151"/>
      <c r="M7" s="87"/>
      <c r="N7" s="83"/>
      <c r="O7" s="83"/>
      <c r="P7" s="152"/>
      <c r="Q7" s="89">
        <f t="shared" si="2"/>
        <v>0</v>
      </c>
      <c r="R7" s="89">
        <f t="shared" si="3"/>
        <v>0</v>
      </c>
      <c r="S7" s="89">
        <f t="shared" si="4"/>
        <v>0</v>
      </c>
      <c r="T7" s="89">
        <f t="shared" si="5"/>
        <v>0</v>
      </c>
      <c r="U7" s="153">
        <f t="shared" si="6"/>
        <v>0</v>
      </c>
    </row>
    <row r="8" spans="1:21" ht="12.75">
      <c r="A8" s="154" t="s">
        <v>356</v>
      </c>
      <c r="B8" s="30" t="s">
        <v>357</v>
      </c>
      <c r="C8" s="30" t="s">
        <v>358</v>
      </c>
      <c r="D8" s="31" t="s">
        <v>359</v>
      </c>
      <c r="E8" s="30" t="s">
        <v>20</v>
      </c>
      <c r="F8" s="148">
        <f t="shared" si="0"/>
        <v>4</v>
      </c>
      <c r="G8" s="149">
        <f t="shared" si="1"/>
        <v>1689</v>
      </c>
      <c r="H8" s="150">
        <v>2117</v>
      </c>
      <c r="I8" s="84"/>
      <c r="J8" s="83">
        <v>480</v>
      </c>
      <c r="K8" s="94"/>
      <c r="L8" s="151">
        <v>805</v>
      </c>
      <c r="M8" s="87">
        <v>144</v>
      </c>
      <c r="N8" s="83">
        <v>3</v>
      </c>
      <c r="O8" s="83">
        <v>3434</v>
      </c>
      <c r="P8" s="152"/>
      <c r="Q8" s="89">
        <f t="shared" si="2"/>
        <v>263</v>
      </c>
      <c r="R8" s="89">
        <f t="shared" si="3"/>
        <v>345</v>
      </c>
      <c r="S8" s="89">
        <f t="shared" si="4"/>
        <v>369</v>
      </c>
      <c r="T8" s="89">
        <f t="shared" si="5"/>
        <v>345</v>
      </c>
      <c r="U8" s="153">
        <f t="shared" si="6"/>
        <v>367</v>
      </c>
    </row>
    <row r="9" spans="1:21" ht="12.75">
      <c r="A9" s="154" t="s">
        <v>360</v>
      </c>
      <c r="B9" s="30" t="s">
        <v>361</v>
      </c>
      <c r="C9" s="30" t="s">
        <v>52</v>
      </c>
      <c r="D9" s="31" t="s">
        <v>350</v>
      </c>
      <c r="E9" s="30" t="s">
        <v>20</v>
      </c>
      <c r="F9" s="148" t="s">
        <v>268</v>
      </c>
      <c r="G9" s="149">
        <f t="shared" si="1"/>
        <v>632</v>
      </c>
      <c r="H9" s="150" t="s">
        <v>362</v>
      </c>
      <c r="I9" s="84"/>
      <c r="J9" s="83">
        <v>440</v>
      </c>
      <c r="K9" s="94"/>
      <c r="L9" s="151">
        <v>787</v>
      </c>
      <c r="M9" s="87"/>
      <c r="N9" s="83"/>
      <c r="O9" s="83"/>
      <c r="P9" s="152"/>
      <c r="Q9" s="89">
        <f t="shared" si="2"/>
        <v>0</v>
      </c>
      <c r="R9" s="89">
        <f t="shared" si="3"/>
        <v>273</v>
      </c>
      <c r="S9" s="89">
        <f t="shared" si="4"/>
        <v>359</v>
      </c>
      <c r="T9" s="89">
        <f t="shared" si="5"/>
        <v>0</v>
      </c>
      <c r="U9" s="153">
        <f t="shared" si="6"/>
        <v>0</v>
      </c>
    </row>
    <row r="10" spans="1:21" ht="12.75">
      <c r="A10" s="154" t="s">
        <v>363</v>
      </c>
      <c r="B10" s="30" t="s">
        <v>364</v>
      </c>
      <c r="C10" s="30" t="s">
        <v>34</v>
      </c>
      <c r="D10" s="31" t="s">
        <v>359</v>
      </c>
      <c r="E10" s="30" t="s">
        <v>45</v>
      </c>
      <c r="F10" s="148" t="s">
        <v>147</v>
      </c>
      <c r="G10" s="149">
        <f t="shared" si="1"/>
        <v>0</v>
      </c>
      <c r="H10" s="150"/>
      <c r="I10" s="84"/>
      <c r="J10" s="83"/>
      <c r="K10" s="94"/>
      <c r="L10" s="151"/>
      <c r="M10" s="87"/>
      <c r="N10" s="83"/>
      <c r="O10" s="83"/>
      <c r="P10" s="152"/>
      <c r="Q10" s="89">
        <f t="shared" si="2"/>
        <v>0</v>
      </c>
      <c r="R10" s="89">
        <f t="shared" si="3"/>
        <v>0</v>
      </c>
      <c r="S10" s="89">
        <f t="shared" si="4"/>
        <v>0</v>
      </c>
      <c r="T10" s="89">
        <f t="shared" si="5"/>
        <v>0</v>
      </c>
      <c r="U10" s="153">
        <f t="shared" si="6"/>
        <v>0</v>
      </c>
    </row>
    <row r="11" spans="1:21" ht="12.75">
      <c r="A11" s="154" t="s">
        <v>365</v>
      </c>
      <c r="B11" s="44"/>
      <c r="C11" s="33"/>
      <c r="D11" s="90"/>
      <c r="E11" s="33"/>
      <c r="F11" s="148" t="str">
        <f t="shared" si="0"/>
        <v> </v>
      </c>
      <c r="G11" s="149">
        <f t="shared" si="1"/>
        <v>0</v>
      </c>
      <c r="H11" s="150"/>
      <c r="I11" s="84"/>
      <c r="J11" s="83"/>
      <c r="K11" s="94"/>
      <c r="L11" s="151"/>
      <c r="M11" s="87"/>
      <c r="N11" s="83"/>
      <c r="O11" s="83"/>
      <c r="P11" s="152"/>
      <c r="Q11" s="89">
        <f t="shared" si="2"/>
        <v>0</v>
      </c>
      <c r="R11" s="89">
        <f t="shared" si="3"/>
        <v>0</v>
      </c>
      <c r="S11" s="89">
        <f t="shared" si="4"/>
        <v>0</v>
      </c>
      <c r="T11" s="89">
        <f t="shared" si="5"/>
        <v>0</v>
      </c>
      <c r="U11" s="153">
        <f t="shared" si="6"/>
        <v>0</v>
      </c>
    </row>
    <row r="12" spans="1:21" ht="12.75">
      <c r="A12" s="154" t="s">
        <v>366</v>
      </c>
      <c r="B12" s="80" t="s">
        <v>367</v>
      </c>
      <c r="C12" s="80" t="s">
        <v>368</v>
      </c>
      <c r="D12" s="92" t="s">
        <v>353</v>
      </c>
      <c r="E12" s="155" t="s">
        <v>7</v>
      </c>
      <c r="F12" s="148">
        <f t="shared" si="0"/>
        <v>2</v>
      </c>
      <c r="G12" s="149">
        <f aca="true" t="shared" si="7" ref="G12:G17">SUM(Q12:U12)</f>
        <v>2384</v>
      </c>
      <c r="H12" s="150">
        <v>1719</v>
      </c>
      <c r="I12" s="84"/>
      <c r="J12" s="83">
        <v>527</v>
      </c>
      <c r="K12" s="94"/>
      <c r="L12" s="151">
        <v>865</v>
      </c>
      <c r="M12" s="87">
        <v>162</v>
      </c>
      <c r="N12" s="83">
        <v>3</v>
      </c>
      <c r="O12" s="83">
        <v>2272</v>
      </c>
      <c r="P12" s="152"/>
      <c r="Q12" s="89">
        <f t="shared" si="2"/>
        <v>605</v>
      </c>
      <c r="R12" s="89">
        <f t="shared" si="3"/>
        <v>435</v>
      </c>
      <c r="S12" s="89">
        <f t="shared" si="4"/>
        <v>405</v>
      </c>
      <c r="T12" s="89">
        <f t="shared" si="5"/>
        <v>480</v>
      </c>
      <c r="U12" s="153">
        <f t="shared" si="6"/>
        <v>459</v>
      </c>
    </row>
    <row r="13" spans="1:21" ht="12.75">
      <c r="A13" s="154" t="s">
        <v>369</v>
      </c>
      <c r="B13" s="80" t="s">
        <v>370</v>
      </c>
      <c r="C13" s="80" t="s">
        <v>198</v>
      </c>
      <c r="D13" s="92" t="s">
        <v>353</v>
      </c>
      <c r="E13" s="155" t="s">
        <v>7</v>
      </c>
      <c r="F13" s="148">
        <f t="shared" si="0"/>
        <v>5</v>
      </c>
      <c r="G13" s="149">
        <f t="shared" si="7"/>
        <v>842</v>
      </c>
      <c r="H13" s="150">
        <v>2308</v>
      </c>
      <c r="I13" s="84"/>
      <c r="J13" s="83">
        <v>395</v>
      </c>
      <c r="K13" s="94"/>
      <c r="L13" s="151">
        <v>381</v>
      </c>
      <c r="M13" s="87">
        <v>109</v>
      </c>
      <c r="N13" s="83">
        <v>3</v>
      </c>
      <c r="O13" s="83">
        <v>5182</v>
      </c>
      <c r="P13" s="152"/>
      <c r="Q13" s="89">
        <f t="shared" si="2"/>
        <v>147</v>
      </c>
      <c r="R13" s="89">
        <f t="shared" si="3"/>
        <v>198</v>
      </c>
      <c r="S13" s="89">
        <f t="shared" si="4"/>
        <v>123</v>
      </c>
      <c r="T13" s="89">
        <f t="shared" si="5"/>
        <v>126</v>
      </c>
      <c r="U13" s="153">
        <f t="shared" si="6"/>
        <v>248</v>
      </c>
    </row>
    <row r="14" spans="1:21" ht="12.75">
      <c r="A14" s="156"/>
      <c r="B14" s="157"/>
      <c r="C14" s="157"/>
      <c r="D14" s="158"/>
      <c r="E14" s="159"/>
      <c r="F14" s="148" t="str">
        <f t="shared" si="0"/>
        <v> </v>
      </c>
      <c r="G14" s="149">
        <f t="shared" si="7"/>
        <v>0</v>
      </c>
      <c r="H14" s="160"/>
      <c r="I14" s="161"/>
      <c r="J14" s="162"/>
      <c r="K14" s="163"/>
      <c r="L14" s="164"/>
      <c r="M14" s="165"/>
      <c r="N14" s="162"/>
      <c r="O14" s="162"/>
      <c r="P14" s="166"/>
      <c r="Q14" s="89">
        <f t="shared" si="2"/>
        <v>0</v>
      </c>
      <c r="R14" s="89">
        <f t="shared" si="3"/>
        <v>0</v>
      </c>
      <c r="S14" s="89">
        <f t="shared" si="4"/>
        <v>0</v>
      </c>
      <c r="T14" s="89">
        <f t="shared" si="5"/>
        <v>0</v>
      </c>
      <c r="U14" s="153">
        <f t="shared" si="6"/>
        <v>0</v>
      </c>
    </row>
    <row r="15" spans="1:21" ht="12.75">
      <c r="A15" s="156"/>
      <c r="B15" s="157"/>
      <c r="C15" s="157"/>
      <c r="D15" s="158"/>
      <c r="E15" s="159"/>
      <c r="F15" s="148" t="str">
        <f t="shared" si="0"/>
        <v> </v>
      </c>
      <c r="G15" s="149">
        <f t="shared" si="7"/>
        <v>0</v>
      </c>
      <c r="H15" s="160"/>
      <c r="I15" s="161"/>
      <c r="J15" s="162"/>
      <c r="K15" s="163"/>
      <c r="L15" s="164"/>
      <c r="M15" s="165"/>
      <c r="N15" s="162"/>
      <c r="O15" s="162"/>
      <c r="P15" s="166"/>
      <c r="Q15" s="89">
        <f t="shared" si="2"/>
        <v>0</v>
      </c>
      <c r="R15" s="89">
        <f t="shared" si="3"/>
        <v>0</v>
      </c>
      <c r="S15" s="89">
        <f t="shared" si="4"/>
        <v>0</v>
      </c>
      <c r="T15" s="89">
        <f t="shared" si="5"/>
        <v>0</v>
      </c>
      <c r="U15" s="153">
        <f t="shared" si="6"/>
        <v>0</v>
      </c>
    </row>
    <row r="16" spans="1:21" ht="12.75">
      <c r="A16" s="156"/>
      <c r="B16" s="157"/>
      <c r="C16" s="157"/>
      <c r="D16" s="158"/>
      <c r="E16" s="159"/>
      <c r="F16" s="148" t="str">
        <f t="shared" si="0"/>
        <v> </v>
      </c>
      <c r="G16" s="149">
        <f t="shared" si="7"/>
        <v>0</v>
      </c>
      <c r="H16" s="160"/>
      <c r="I16" s="161"/>
      <c r="J16" s="162"/>
      <c r="K16" s="163"/>
      <c r="L16" s="164"/>
      <c r="M16" s="165"/>
      <c r="N16" s="162"/>
      <c r="O16" s="162"/>
      <c r="P16" s="166"/>
      <c r="Q16" s="89">
        <f t="shared" si="2"/>
        <v>0</v>
      </c>
      <c r="R16" s="89">
        <f t="shared" si="3"/>
        <v>0</v>
      </c>
      <c r="S16" s="89">
        <f t="shared" si="4"/>
        <v>0</v>
      </c>
      <c r="T16" s="89">
        <f t="shared" si="5"/>
        <v>0</v>
      </c>
      <c r="U16" s="153">
        <f t="shared" si="6"/>
        <v>0</v>
      </c>
    </row>
    <row r="17" spans="1:21" ht="12.75">
      <c r="A17" s="167" t="s">
        <v>371</v>
      </c>
      <c r="B17" s="168"/>
      <c r="C17" s="168"/>
      <c r="D17" s="169"/>
      <c r="E17" s="170"/>
      <c r="F17" s="148" t="str">
        <f t="shared" si="0"/>
        <v> </v>
      </c>
      <c r="G17" s="149">
        <f t="shared" si="7"/>
        <v>0</v>
      </c>
      <c r="H17" s="171"/>
      <c r="I17" s="172"/>
      <c r="J17" s="173"/>
      <c r="K17" s="174"/>
      <c r="L17" s="175"/>
      <c r="M17" s="176"/>
      <c r="N17" s="173"/>
      <c r="O17" s="173"/>
      <c r="P17" s="177"/>
      <c r="Q17" s="178">
        <f t="shared" si="2"/>
        <v>0</v>
      </c>
      <c r="R17" s="178">
        <f t="shared" si="3"/>
        <v>0</v>
      </c>
      <c r="S17" s="178">
        <f t="shared" si="4"/>
        <v>0</v>
      </c>
      <c r="T17" s="178">
        <f t="shared" si="5"/>
        <v>0</v>
      </c>
      <c r="U17" s="179">
        <f t="shared" si="6"/>
        <v>0</v>
      </c>
    </row>
    <row r="18" spans="2:21" ht="12.75">
      <c r="B18"/>
      <c r="C18"/>
      <c r="D18" s="1"/>
      <c r="E18"/>
      <c r="F18"/>
      <c r="G18"/>
      <c r="H18"/>
      <c r="I18" s="1"/>
      <c r="J18"/>
      <c r="K18" s="180"/>
      <c r="L18"/>
      <c r="M18"/>
      <c r="N18"/>
      <c r="O18"/>
      <c r="P18"/>
      <c r="Q18"/>
      <c r="R18"/>
      <c r="S18"/>
      <c r="T18"/>
      <c r="U18"/>
    </row>
    <row r="19" spans="1:21" ht="12.75">
      <c r="A19" s="96" t="s">
        <v>332</v>
      </c>
      <c r="B19" s="96"/>
      <c r="C19"/>
      <c r="D19" s="1"/>
      <c r="E19"/>
      <c r="F19"/>
      <c r="G19"/>
      <c r="H19"/>
      <c r="I19" s="1"/>
      <c r="J19"/>
      <c r="K19" s="180"/>
      <c r="L19"/>
      <c r="M19"/>
      <c r="N19"/>
      <c r="O19"/>
      <c r="P19"/>
      <c r="Q19"/>
      <c r="R19"/>
      <c r="S19"/>
      <c r="T19"/>
      <c r="U19"/>
    </row>
    <row r="20" spans="1:22" ht="12.75">
      <c r="A20" s="98" t="s">
        <v>333</v>
      </c>
      <c r="B20" s="181" t="s">
        <v>274</v>
      </c>
      <c r="C20" s="181" t="s">
        <v>372</v>
      </c>
      <c r="D20" s="182">
        <v>96</v>
      </c>
      <c r="E20" s="181" t="s">
        <v>373</v>
      </c>
      <c r="F20" s="183">
        <f>IF(G20=0," ",RANK(G20,G$5:G$20))</f>
        <v>1</v>
      </c>
      <c r="G20" s="184">
        <f>SUM(Q20:U20)</f>
        <v>3045</v>
      </c>
      <c r="H20" s="185">
        <v>1650</v>
      </c>
      <c r="I20" s="104">
        <v>1.3</v>
      </c>
      <c r="J20" s="186">
        <v>580</v>
      </c>
      <c r="K20" s="105">
        <v>-1.5</v>
      </c>
      <c r="L20" s="187">
        <v>1200</v>
      </c>
      <c r="M20" s="185">
        <v>185</v>
      </c>
      <c r="N20" s="186">
        <v>3</v>
      </c>
      <c r="O20" s="187">
        <v>1234</v>
      </c>
      <c r="P20" s="106"/>
      <c r="Q20" s="188">
        <f>IF(H20="",0,IF((H20&gt;2850),0,ROUNDDOWN(5.74352*POWER(28.5-H20/100,1.92),0)))</f>
        <v>677</v>
      </c>
      <c r="R20" s="107">
        <f>IF(J20="",0,IF(J20&lt;220,0,ROUNDDOWN(0.14354*POWER(J20-220,1.4),0)))</f>
        <v>544</v>
      </c>
      <c r="S20" s="107">
        <f>IF(L20="",0,IF(L20&lt;150,0,ROUNDDOWN(51.39*POWER(L20/100-1.5,1.05),0)))</f>
        <v>606</v>
      </c>
      <c r="T20" s="188">
        <f>IF(M20="",0,IF(M20&lt;75,0,ROUNDDOWN(0.8465*POWER(M20-75,1.42),0)))</f>
        <v>670</v>
      </c>
      <c r="U20" s="108">
        <f>IF(N20="",0,IF((N20*60+O20/100&gt;30550),0,ROUNDDOWN(0.08713*POWER(305.5-N20*60-O20/100,1.85),0)))</f>
        <v>548</v>
      </c>
      <c r="V20" s="189"/>
    </row>
    <row r="21" spans="17:21" ht="12.75">
      <c r="Q21"/>
      <c r="R21"/>
      <c r="S21"/>
      <c r="T21"/>
      <c r="U21"/>
    </row>
    <row r="22" spans="1:21" ht="12.75">
      <c r="A22" s="109" t="s">
        <v>374</v>
      </c>
      <c r="B22" s="110"/>
      <c r="C22" s="111"/>
      <c r="D22" s="112"/>
      <c r="E22" s="111"/>
      <c r="F22" s="113"/>
      <c r="G22" s="114"/>
      <c r="H22" s="115"/>
      <c r="J22" s="116"/>
      <c r="K22" s="117" t="s">
        <v>337</v>
      </c>
      <c r="L22" s="119"/>
      <c r="M22" s="119"/>
      <c r="N22" s="119"/>
      <c r="O22" s="120"/>
      <c r="Q22"/>
      <c r="R22"/>
      <c r="S22"/>
      <c r="T22"/>
      <c r="U22"/>
    </row>
    <row r="23" spans="1:21" ht="12.75">
      <c r="A23" s="122"/>
      <c r="B23" s="123" t="s">
        <v>338</v>
      </c>
      <c r="C23" s="124"/>
      <c r="D23" s="125"/>
      <c r="E23" s="124"/>
      <c r="F23" s="126"/>
      <c r="G23" s="127"/>
      <c r="H23" s="128"/>
      <c r="J23" s="129"/>
      <c r="K23" s="130" t="s">
        <v>339</v>
      </c>
      <c r="L23" s="132"/>
      <c r="M23" s="132"/>
      <c r="N23" s="132"/>
      <c r="O23" s="133"/>
      <c r="Q23"/>
      <c r="R23"/>
      <c r="S23"/>
      <c r="T23"/>
      <c r="U23"/>
    </row>
    <row r="24" spans="1:21" ht="12.75">
      <c r="A24" s="122"/>
      <c r="B24" s="123" t="s">
        <v>340</v>
      </c>
      <c r="C24" s="124"/>
      <c r="D24" s="125"/>
      <c r="E24" s="124"/>
      <c r="F24" s="126"/>
      <c r="G24" s="127"/>
      <c r="H24" s="128"/>
      <c r="K24" s="121"/>
      <c r="L24" s="121"/>
      <c r="M24" s="121"/>
      <c r="N24" s="121"/>
      <c r="Q24"/>
      <c r="R24"/>
      <c r="S24"/>
      <c r="T24"/>
      <c r="U24"/>
    </row>
    <row r="25" spans="1:21" ht="12.75">
      <c r="A25" s="134"/>
      <c r="B25" s="135" t="s">
        <v>341</v>
      </c>
      <c r="C25" s="136"/>
      <c r="D25" s="137"/>
      <c r="E25" s="136"/>
      <c r="F25" s="138"/>
      <c r="G25" s="139"/>
      <c r="H25" s="140"/>
      <c r="K25" s="117" t="s">
        <v>342</v>
      </c>
      <c r="L25" s="118"/>
      <c r="M25" s="119"/>
      <c r="N25" s="119"/>
      <c r="O25" s="120"/>
      <c r="Q25"/>
      <c r="R25"/>
      <c r="S25"/>
      <c r="T25"/>
      <c r="U25"/>
    </row>
    <row r="26" spans="11:21" ht="12.75">
      <c r="K26" s="130" t="s">
        <v>343</v>
      </c>
      <c r="L26" s="131"/>
      <c r="M26" s="132"/>
      <c r="N26" s="132"/>
      <c r="O26" s="133"/>
      <c r="U26" s="141" t="s">
        <v>344</v>
      </c>
    </row>
    <row r="27" ht="12.75">
      <c r="U27" s="142" t="s">
        <v>345</v>
      </c>
    </row>
  </sheetData>
  <sheetProtection selectLockedCells="1" selectUnlockedCells="1"/>
  <mergeCells count="4">
    <mergeCell ref="B1:C1"/>
    <mergeCell ref="H1:O1"/>
    <mergeCell ref="Q1:U1"/>
    <mergeCell ref="N2:O2"/>
  </mergeCells>
  <hyperlinks>
    <hyperlink ref="U27" r:id="rId1" display="janusz.rozum@gmail.com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zoomScale="122" zoomScaleNormal="122" workbookViewId="0" topLeftCell="A1">
      <selection activeCell="T16" sqref="T16"/>
    </sheetView>
  </sheetViews>
  <sheetFormatPr defaultColWidth="9.00390625" defaultRowHeight="12.75"/>
  <cols>
    <col min="1" max="1" width="8.75390625" style="0" customWidth="1"/>
    <col min="2" max="2" width="5.375" style="0" customWidth="1"/>
    <col min="3" max="13" width="4.875" style="190" customWidth="1"/>
    <col min="14" max="24" width="4.875" style="0" customWidth="1"/>
    <col min="25" max="25" width="8.00390625" style="0" customWidth="1"/>
    <col min="26" max="26" width="5.625" style="0" customWidth="1"/>
    <col min="27" max="27" width="7.125" style="0" customWidth="1"/>
  </cols>
  <sheetData>
    <row r="1" ht="12.75">
      <c r="L1" s="190" t="s">
        <v>265</v>
      </c>
    </row>
    <row r="2" spans="1:24" s="196" customFormat="1" ht="12.75">
      <c r="A2" s="191" t="s">
        <v>375</v>
      </c>
      <c r="B2" s="191" t="s">
        <v>258</v>
      </c>
      <c r="C2" s="192">
        <v>100</v>
      </c>
      <c r="D2" s="192" t="s">
        <v>260</v>
      </c>
      <c r="E2" s="192" t="s">
        <v>245</v>
      </c>
      <c r="F2" s="192" t="s">
        <v>261</v>
      </c>
      <c r="G2" s="192">
        <v>400</v>
      </c>
      <c r="H2" s="192" t="s">
        <v>376</v>
      </c>
      <c r="I2" s="192" t="s">
        <v>262</v>
      </c>
      <c r="J2" s="192" t="s">
        <v>263</v>
      </c>
      <c r="K2" s="192" t="s">
        <v>264</v>
      </c>
      <c r="L2" s="192" t="s">
        <v>377</v>
      </c>
      <c r="M2" s="193">
        <v>1500</v>
      </c>
      <c r="N2" s="194"/>
      <c r="O2" s="195">
        <v>100</v>
      </c>
      <c r="P2" s="192" t="s">
        <v>260</v>
      </c>
      <c r="Q2" s="192" t="s">
        <v>245</v>
      </c>
      <c r="R2" s="192" t="s">
        <v>261</v>
      </c>
      <c r="S2" s="192">
        <v>400</v>
      </c>
      <c r="T2" s="192" t="s">
        <v>376</v>
      </c>
      <c r="U2" s="192" t="s">
        <v>262</v>
      </c>
      <c r="V2" s="192" t="s">
        <v>263</v>
      </c>
      <c r="W2" s="192" t="s">
        <v>264</v>
      </c>
      <c r="X2" s="192">
        <v>1500</v>
      </c>
    </row>
    <row r="3" spans="1:24" s="204" customFormat="1" ht="12.75">
      <c r="A3" s="197" t="s">
        <v>251</v>
      </c>
      <c r="B3" s="198">
        <f>SUM(O3:X3)</f>
        <v>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201"/>
      <c r="O3" s="202">
        <f>IF(C3="",0,IF((C3&gt;1800),0,ROUNDDOWN(25.4347*POWER(18-C3/100,1.81),0)))</f>
        <v>0</v>
      </c>
      <c r="P3" s="203">
        <f>IF(D3="",0,IF(D3&lt;220,0,ROUNDDOWN(0.14354*POWER(D3-220,1.4),0)))</f>
        <v>0</v>
      </c>
      <c r="Q3" s="203">
        <f>IF(E3="",0,IF(E3&lt;150,0,ROUNDDOWN(51.39*POWER(E3/100-1.5,1.05),0)))</f>
        <v>0</v>
      </c>
      <c r="R3" s="203">
        <f>IF(F3="",0,IF(F3&lt;75,0,ROUNDDOWN(0.8465*POWER(F3-75,1.42),0)))</f>
        <v>0</v>
      </c>
      <c r="S3" s="203">
        <f>IF(G3="",0,IF((G3&gt;8200),0,ROUNDDOWN(1.53775*POWER(82-G3/100,1.81),0)))</f>
        <v>0</v>
      </c>
      <c r="T3" s="203">
        <f>IF(H3="",0,IF((H3&gt;2850),0,ROUNDDOWN(5.74352*POWER(28.5-H3/100,1.92),0)))</f>
        <v>0</v>
      </c>
      <c r="U3" s="203">
        <f>IF(I3="",0,IF(I3&lt;400,0,ROUNDDOWN(12.91*POWER(I3/100-4,1.1),0)))</f>
        <v>0</v>
      </c>
      <c r="V3" s="203">
        <f>IF(J3="",0,IF(J3&lt;100,0,ROUNDDOWN(0.2797*POWER(J3-100,1.35),0)))</f>
        <v>0</v>
      </c>
      <c r="W3" s="203">
        <f>IF(K3="",0,IF(K3&lt;700,0,ROUNDDOWN(10.14*POWER(K3/100-7,1.08),0)))</f>
        <v>0</v>
      </c>
      <c r="X3" s="203">
        <f>IF(L3="",0,IF((L3*60+M3/100&gt;480),0,ROUNDDOWN(0.03768*POWER(480-L3*60-M3/100,1.85),0)))</f>
        <v>0</v>
      </c>
    </row>
    <row r="5" ht="12.75">
      <c r="I5" s="190" t="s">
        <v>265</v>
      </c>
    </row>
    <row r="6" spans="1:18" ht="12.75">
      <c r="A6" s="205" t="s">
        <v>375</v>
      </c>
      <c r="B6" s="191" t="s">
        <v>258</v>
      </c>
      <c r="C6" s="192" t="s">
        <v>378</v>
      </c>
      <c r="D6" s="192" t="s">
        <v>261</v>
      </c>
      <c r="E6" s="192" t="s">
        <v>245</v>
      </c>
      <c r="F6" s="192">
        <v>200</v>
      </c>
      <c r="G6" s="192" t="s">
        <v>379</v>
      </c>
      <c r="H6" s="192" t="s">
        <v>264</v>
      </c>
      <c r="I6" s="192" t="s">
        <v>377</v>
      </c>
      <c r="J6" s="192">
        <v>800</v>
      </c>
      <c r="K6" s="206"/>
      <c r="L6" s="192" t="s">
        <v>378</v>
      </c>
      <c r="M6" s="192" t="s">
        <v>261</v>
      </c>
      <c r="N6" s="192" t="s">
        <v>245</v>
      </c>
      <c r="O6" s="192">
        <v>200</v>
      </c>
      <c r="P6" s="192" t="s">
        <v>260</v>
      </c>
      <c r="Q6" s="192" t="s">
        <v>264</v>
      </c>
      <c r="R6" s="192">
        <v>800</v>
      </c>
    </row>
    <row r="7" spans="1:27" s="204" customFormat="1" ht="12.75">
      <c r="A7" s="197" t="s">
        <v>275</v>
      </c>
      <c r="B7" s="198">
        <f>SUM(L7:R7)</f>
        <v>0</v>
      </c>
      <c r="C7" s="207"/>
      <c r="D7" s="207"/>
      <c r="E7" s="207"/>
      <c r="F7" s="207"/>
      <c r="G7" s="207"/>
      <c r="H7" s="207"/>
      <c r="I7" s="207"/>
      <c r="J7" s="207"/>
      <c r="K7" s="208"/>
      <c r="L7" s="209">
        <f>IF(C7="",0,IF((C7&gt;2670),0,ROUNDDOWN(9.23076*POWER(26.7-C7/100,1.835),0)))</f>
        <v>0</v>
      </c>
      <c r="M7" s="209">
        <f>IF(D7="",0,IF(D7&lt;75,0,ROUNDDOWN(1.84523*POWER(D7-75,1.348),0)))</f>
        <v>0</v>
      </c>
      <c r="N7" s="209">
        <f>IF(E7="",0,IF(E7&lt;150,0,ROUNDDOWN(56.0211*POWER(E7/100-1.5,1.05),0)))</f>
        <v>0</v>
      </c>
      <c r="O7" s="209">
        <f>IF(F7="",0,IF((F7&gt;4250),0,ROUNDDOWN(4.99087*POWER(42.5-F7/100,1.81),0)))</f>
        <v>0</v>
      </c>
      <c r="P7" s="209">
        <f>IF(G7="",0,IF(G7&lt;210,0,ROUNDDOWN(0.188807*POWER(G7-210,1.41),0)))</f>
        <v>0</v>
      </c>
      <c r="Q7" s="209">
        <f>IF(H7="",0,IF(H7&lt;380,0,ROUNDDOWN(15.9803*POWER(H7/100-3.8,1.04),0)))</f>
        <v>0</v>
      </c>
      <c r="R7" s="209">
        <f>IF(I7="",0,IF((I7*60+J7/100&gt;2540),0,ROUNDDOWN(0.11193*POWER(254-I7*60-J7/100,1.88),0)))</f>
        <v>0</v>
      </c>
      <c r="W7"/>
      <c r="X7"/>
      <c r="Y7"/>
      <c r="Z7"/>
      <c r="AA7"/>
    </row>
    <row r="9" ht="12.75">
      <c r="J9" s="190" t="s">
        <v>265</v>
      </c>
    </row>
    <row r="10" spans="1:20" ht="12.75">
      <c r="A10" s="191" t="s">
        <v>375</v>
      </c>
      <c r="B10" s="191" t="s">
        <v>258</v>
      </c>
      <c r="C10" s="192">
        <v>100</v>
      </c>
      <c r="D10" s="192" t="s">
        <v>260</v>
      </c>
      <c r="E10" s="192" t="s">
        <v>245</v>
      </c>
      <c r="F10" s="192">
        <v>400</v>
      </c>
      <c r="G10" s="192" t="s">
        <v>376</v>
      </c>
      <c r="H10" s="192" t="s">
        <v>380</v>
      </c>
      <c r="I10" s="192" t="s">
        <v>264</v>
      </c>
      <c r="J10" s="192" t="s">
        <v>377</v>
      </c>
      <c r="K10" s="193">
        <v>1000</v>
      </c>
      <c r="L10" s="194"/>
      <c r="M10" s="195">
        <v>100</v>
      </c>
      <c r="N10" s="192" t="s">
        <v>260</v>
      </c>
      <c r="O10" s="192" t="s">
        <v>245</v>
      </c>
      <c r="P10" s="192">
        <v>400</v>
      </c>
      <c r="Q10" s="192" t="s">
        <v>376</v>
      </c>
      <c r="R10" s="192" t="s">
        <v>261</v>
      </c>
      <c r="S10" s="192" t="s">
        <v>264</v>
      </c>
      <c r="T10" s="192">
        <v>1000</v>
      </c>
    </row>
    <row r="11" spans="1:20" ht="12.75">
      <c r="A11" s="197" t="s">
        <v>381</v>
      </c>
      <c r="B11" s="198">
        <f>SUM(M11:T11)</f>
        <v>0</v>
      </c>
      <c r="C11" s="199"/>
      <c r="D11" s="199"/>
      <c r="E11" s="199"/>
      <c r="F11" s="199"/>
      <c r="G11" s="199"/>
      <c r="H11" s="199"/>
      <c r="I11" s="199"/>
      <c r="J11" s="199"/>
      <c r="K11" s="200"/>
      <c r="L11" s="201"/>
      <c r="M11" s="202">
        <f>IF(C11="",0,IF((C11&gt;1800),0,ROUNDDOWN(25.4347*POWER(18-C11/100,1.81),0)))</f>
        <v>0</v>
      </c>
      <c r="N11" s="203">
        <f>IF(D11="",0,IF(D11&lt;220,0,ROUNDDOWN(0.14354*POWER(D11-220,1.4),0)))</f>
        <v>0</v>
      </c>
      <c r="O11" s="203">
        <f>IF(E11="",0,IF(E11&lt;150,0,ROUNDDOWN(51.39*POWER(E11/100-1.5,1.05),0)))</f>
        <v>0</v>
      </c>
      <c r="P11" s="203">
        <f>IF(F11="",0,IF((F11&gt;8200),0,ROUNDDOWN(1.53775*POWER(82-F11/100,1.81),0)))</f>
        <v>0</v>
      </c>
      <c r="Q11" s="203">
        <f>IF(G11="",0,IF((G11&gt;2850),0,ROUNDDOWN(5.74352*POWER(28.5-G11/100,1.92),0)))</f>
        <v>0</v>
      </c>
      <c r="R11" s="203">
        <f>IF(H11="",0,IF(H11&lt;75,0,ROUNDDOWN(0.8465*POWER(H11-75,1.42),0)))</f>
        <v>0</v>
      </c>
      <c r="S11" s="203">
        <f>IF(I11="",0,IF(I11&lt;700,0,ROUNDDOWN(10.14*POWER(I11/100-7,1.08),0)))</f>
        <v>0</v>
      </c>
      <c r="T11" s="209">
        <f>IF(J11="",0,IF((J11*60+K11/100&gt;30550),0,ROUNDDOWN(0.08713*POWER(305.5-J11*60-K11/100,1.85),0)))</f>
        <v>0</v>
      </c>
    </row>
    <row r="13" spans="9:13" ht="12.75">
      <c r="I13" s="190" t="s">
        <v>265</v>
      </c>
      <c r="L13"/>
      <c r="M13"/>
    </row>
    <row r="14" spans="1:18" ht="12.75">
      <c r="A14" s="205" t="s">
        <v>375</v>
      </c>
      <c r="B14" s="191" t="s">
        <v>258</v>
      </c>
      <c r="C14" s="192">
        <v>60</v>
      </c>
      <c r="D14" s="192" t="s">
        <v>260</v>
      </c>
      <c r="E14" s="192" t="s">
        <v>245</v>
      </c>
      <c r="F14" s="192" t="s">
        <v>261</v>
      </c>
      <c r="G14" s="192" t="s">
        <v>382</v>
      </c>
      <c r="H14" s="192" t="s">
        <v>263</v>
      </c>
      <c r="I14" s="192" t="s">
        <v>377</v>
      </c>
      <c r="J14" s="192">
        <v>1000</v>
      </c>
      <c r="K14" s="206"/>
      <c r="L14" s="192">
        <v>60</v>
      </c>
      <c r="M14" s="192" t="s">
        <v>260</v>
      </c>
      <c r="N14" s="192" t="s">
        <v>245</v>
      </c>
      <c r="O14" s="192" t="s">
        <v>261</v>
      </c>
      <c r="P14" s="192" t="s">
        <v>382</v>
      </c>
      <c r="Q14" s="192" t="s">
        <v>263</v>
      </c>
      <c r="R14" s="192">
        <v>1000</v>
      </c>
    </row>
    <row r="15" spans="1:27" s="204" customFormat="1" ht="12.75">
      <c r="A15" s="197" t="s">
        <v>383</v>
      </c>
      <c r="B15" s="198">
        <f>SUM(L15:R15)</f>
        <v>0</v>
      </c>
      <c r="C15" s="207"/>
      <c r="D15" s="207"/>
      <c r="E15" s="207"/>
      <c r="F15" s="207"/>
      <c r="G15" s="207"/>
      <c r="H15" s="207"/>
      <c r="I15" s="207"/>
      <c r="J15" s="207"/>
      <c r="K15" s="208"/>
      <c r="L15" s="209">
        <f>IF(C15="",0,IF((C15&gt;1150),0,ROUNDDOWN(58.015*POWER(11.5-C15/100,1.81),0)))</f>
        <v>0</v>
      </c>
      <c r="M15" s="209">
        <f>IF(D15="",0,IF(D15&lt;220,0,ROUNDDOWN(0.14354*POWER(D15-220,1.4),0)))</f>
        <v>0</v>
      </c>
      <c r="N15" s="209">
        <f>IF(E15="",0,IF(E15&lt;150,0,ROUNDDOWN(51.39*POWER(E15/100-1.5,1.05),0)))</f>
        <v>0</v>
      </c>
      <c r="O15" s="209">
        <f>IF(F15="",0,IF(F15&lt;75,0,ROUNDDOWN(0.8465*POWER(F15-75,1.42),0)))</f>
        <v>0</v>
      </c>
      <c r="P15" s="209">
        <f>IF(G15="",0,IF((G15&gt;1550),0,ROUNDDOWN(20.5173*POWER(15.5-G15/100,1.92),0)))</f>
        <v>0</v>
      </c>
      <c r="Q15" s="209">
        <f>IF(H15="",0,IF(H15&lt;100,0,ROUNDDOWN(0.2797*POWER(H15-100,1.35),0)))</f>
        <v>0</v>
      </c>
      <c r="R15" s="209">
        <f>IF(I15="",0,IF((I15*60+J15/100&gt;30550),0,ROUNDDOWN(0.08713*POWER(305.5-I15*60-J15/100,1.85),0)))</f>
        <v>0</v>
      </c>
      <c r="W15"/>
      <c r="X15"/>
      <c r="Y15"/>
      <c r="Z15"/>
      <c r="AA15"/>
    </row>
    <row r="16" spans="23:27" s="204" customFormat="1" ht="12.75">
      <c r="W16"/>
      <c r="X16"/>
      <c r="Y16"/>
      <c r="Z16"/>
      <c r="AA16"/>
    </row>
    <row r="17" ht="12.75">
      <c r="G17" s="190" t="s">
        <v>265</v>
      </c>
    </row>
    <row r="18" spans="1:14" ht="12.75">
      <c r="A18" s="205" t="s">
        <v>375</v>
      </c>
      <c r="B18" s="191" t="s">
        <v>258</v>
      </c>
      <c r="C18" s="192" t="s">
        <v>382</v>
      </c>
      <c r="D18" s="192" t="s">
        <v>261</v>
      </c>
      <c r="E18" s="192" t="s">
        <v>245</v>
      </c>
      <c r="F18" s="192" t="s">
        <v>260</v>
      </c>
      <c r="G18" s="192" t="s">
        <v>377</v>
      </c>
      <c r="H18" s="192">
        <v>800</v>
      </c>
      <c r="I18" s="206"/>
      <c r="J18" s="192" t="s">
        <v>382</v>
      </c>
      <c r="K18" s="192" t="s">
        <v>261</v>
      </c>
      <c r="L18" s="192" t="s">
        <v>245</v>
      </c>
      <c r="M18" s="192" t="s">
        <v>260</v>
      </c>
      <c r="N18" s="192">
        <v>800</v>
      </c>
    </row>
    <row r="19" spans="1:27" s="204" customFormat="1" ht="12.75">
      <c r="A19" s="197" t="s">
        <v>384</v>
      </c>
      <c r="B19" s="198">
        <f>SUM(J19:N19)</f>
        <v>0</v>
      </c>
      <c r="C19" s="207"/>
      <c r="D19" s="207"/>
      <c r="E19" s="207"/>
      <c r="F19" s="207"/>
      <c r="G19" s="207"/>
      <c r="H19" s="207"/>
      <c r="I19" s="208"/>
      <c r="J19" s="209">
        <f>IF(C19="",0,IF((C19&gt;1700),0,ROUNDDOWN(20.0479*POWER(17-C19/100,1.835),0)))</f>
        <v>0</v>
      </c>
      <c r="K19" s="209">
        <f>IF(D19="",0,IF(D19&lt;75,0,ROUNDDOWN(1.84523*POWER(D19-75,1.348),0)))</f>
        <v>0</v>
      </c>
      <c r="L19" s="209">
        <f>IF(E19="",0,IF(E19&lt;150,0,ROUNDDOWN(56.0211*POWER(E19/100-1.5,1.05),0)))</f>
        <v>0</v>
      </c>
      <c r="M19" s="209">
        <f>IF(F19="",0,IF(F19&lt;210,0,ROUNDDOWN(0.188807*POWER(F19-210,1.41),0)))</f>
        <v>0</v>
      </c>
      <c r="N19" s="209">
        <f>IF(G19="",0,IF((G19*60+H19/100&gt;2540),0,ROUNDDOWN(0.11193*POWER(254-G19*60-H19/100,1.88),0)))</f>
        <v>0</v>
      </c>
      <c r="W19"/>
      <c r="X19"/>
      <c r="Y19"/>
      <c r="Z19"/>
      <c r="AA1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Ewelina</cp:lastModifiedBy>
  <cp:lastPrinted>2019-09-27T07:11:07Z</cp:lastPrinted>
  <dcterms:created xsi:type="dcterms:W3CDTF">2002-02-15T20:24:21Z</dcterms:created>
  <dcterms:modified xsi:type="dcterms:W3CDTF">2023-10-08T10:44:12Z</dcterms:modified>
  <cp:category/>
  <cp:version/>
  <cp:contentType/>
  <cp:contentStatus/>
</cp:coreProperties>
</file>